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5" sheetId="8" r:id="rId8"/>
    <sheet name="6" sheetId="9" r:id="rId9"/>
    <sheet name="7" sheetId="10" r:id="rId10"/>
  </sheets>
  <definedNames>
    <definedName name="_xlnm.Print_Area" localSheetId="0">'1'!$A$1:$B$10</definedName>
    <definedName name="_xlnm.Print_Area" localSheetId="3">'2'!$A$1:$B$40</definedName>
    <definedName name="_xlnm.Print_Area" localSheetId="5">'4 (а-г)'!$A$2:$I$45</definedName>
  </definedNames>
  <calcPr fullCalcOnLoad="1"/>
</workbook>
</file>

<file path=xl/sharedStrings.xml><?xml version="1.0" encoding="utf-8"?>
<sst xmlns="http://schemas.openxmlformats.org/spreadsheetml/2006/main" count="264" uniqueCount="169">
  <si>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</si>
  <si>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</si>
  <si>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</si>
  <si>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</si>
  <si>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</si>
  <si>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</si>
  <si>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</si>
  <si>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</si>
  <si>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</si>
  <si>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</si>
  <si>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</si>
  <si>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Форма 1.2.</t>
  </si>
  <si>
    <t>Наименование показателя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</si>
  <si>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</si>
  <si>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</si>
  <si>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</si>
  <si>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</si>
  <si>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</si>
  <si>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</si>
  <si>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</si>
  <si>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</si>
  <si>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</si>
  <si>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</si>
  <si>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</si>
  <si>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</si>
  <si>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</si>
  <si>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</si>
  <si>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t>Отчетный период</t>
  </si>
  <si>
    <t>Год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</si>
  <si>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</si>
  <si>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</si>
  <si>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</si>
  <si>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Наименование мероприятия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</si>
  <si>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</si>
  <si>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</si>
  <si>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</si>
  <si>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</si>
  <si>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</si>
  <si>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</si>
  <si>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</si>
  <si>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</si>
  <si>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</si>
  <si>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</si>
  <si>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</si>
  <si>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</si>
  <si>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</si>
  <si>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</si>
  <si>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</si>
  <si>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</si>
  <si>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</si>
  <si>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</si>
  <si>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</si>
  <si>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</si>
  <si>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</si>
  <si>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</si>
  <si>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</si>
  <si>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</si>
  <si>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Муниципальное унитарное предприятие городского округа Домодедово "Домодедовский водоканал". vodoкanal129@rambler.ru</t>
  </si>
  <si>
    <t>МУП "Домодедовский водоканал"</t>
  </si>
  <si>
    <t>142000, Московская область, г.Домодедово, ул.Заводская, д.8</t>
  </si>
  <si>
    <t>Министерство экономики Московской области</t>
  </si>
  <si>
    <t>Совет депутатов городского округа Домодедово Московской области</t>
  </si>
  <si>
    <t xml:space="preserve">Решение от 07.06.2012г. № 1-4/456 </t>
  </si>
  <si>
    <t>http://www.domod.ru/lists/197/element/0/5019/?list_section_id=</t>
  </si>
  <si>
    <t>142000 М.О.г.Домодедово, ул.Заводская, д.8</t>
  </si>
  <si>
    <t>www.domod.ru/sovet/files/resh/resh2010.php</t>
  </si>
  <si>
    <t>Инвестиционная программа развития системы холодного (питьевого) водоснабжения городского округа Домодедово</t>
  </si>
  <si>
    <t>с 01.08.2010г. по 31.12.2013г.</t>
  </si>
  <si>
    <t>Оказание услуг в сфере холодного водоснабжения - подъем воды,  транспортировка воды</t>
  </si>
  <si>
    <t xml:space="preserve">Производственно-технический отдел </t>
  </si>
  <si>
    <t>8-496-793-43-88</t>
  </si>
  <si>
    <t>vodoкanal129@rambler.ru</t>
  </si>
  <si>
    <t>www.dom-vodokanal.ru</t>
  </si>
  <si>
    <t>1.Разработка ПСД и реконструкция ВЗУ № 4 г.Домодедово мкр.Западный, ул.Талалихина, д.18</t>
  </si>
  <si>
    <t>3.Разработка ПСД и строительство станции обезжелезивания п.Ильинское</t>
  </si>
  <si>
    <t>4.Разработка ПСД и строительство станции обезжелезивания в п.Красный путь</t>
  </si>
  <si>
    <t>5.Разработка ПСД и строительство станции обезжелезивания в п.Вельяминово и мкр.Барыбино городского округа Домодедово</t>
  </si>
  <si>
    <t>6.Модернизация технологического оборудования ВЗУ и ВНС 1-го и 2-го подъемов, в т.ч. реконструкция скважин, взамен морально устаревших по г.о.Домодедово</t>
  </si>
  <si>
    <t>7.Перекладка (санация) водопроводных сетей</t>
  </si>
  <si>
    <t>8.Выполнение программы энергосбережения</t>
  </si>
  <si>
    <t>Наименование организации, местонахождение и адрес электронной почты</t>
  </si>
  <si>
    <t>ФИО руководителя, № телефона                                               ФИО ответственного, № телефона</t>
  </si>
  <si>
    <t>Атрибуты решения по принятой надбавке к тарифу на холодную воду                      (наименование, дата, номер)</t>
  </si>
  <si>
    <t>http://me.mosreg.ru</t>
  </si>
  <si>
    <t xml:space="preserve">  мутность</t>
  </si>
  <si>
    <t xml:space="preserve">  цветность</t>
  </si>
  <si>
    <t xml:space="preserve">  хлор остаточный общий, в том числе:</t>
  </si>
  <si>
    <t xml:space="preserve">  хлор остаточный связанный</t>
  </si>
  <si>
    <t xml:space="preserve">  общие колиформные бактерии</t>
  </si>
  <si>
    <t xml:space="preserve">  термолерантные колиформные бактерии</t>
  </si>
  <si>
    <t xml:space="preserve">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</si>
  <si>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 xml:space="preserve">  по приборам учета</t>
  </si>
  <si>
    <t>Наименование показателей</t>
  </si>
  <si>
    <t>Резерв мощности системы коммунальной инфраструктуры</t>
  </si>
  <si>
    <t xml:space="preserve">   - средневзвешенная стоимость 1кВт•ч</t>
  </si>
  <si>
    <t xml:space="preserve">   - объем приобретения </t>
  </si>
  <si>
    <t>Плата за подключение</t>
  </si>
  <si>
    <t>Средства местного бюджета</t>
  </si>
  <si>
    <t>Собственные средства</t>
  </si>
  <si>
    <t>Инвестиционная надбавка к тарифу</t>
  </si>
  <si>
    <t>Буланова Ирина Сергеевна, 8-496-793-02-53;                            Ранкович Елена Леонидовна, 8-496-793-02-53</t>
  </si>
  <si>
    <t>Распоряжение от 30.11.2012г.  № 125-Р</t>
  </si>
  <si>
    <t>01.01.2013г. — 30.06.2013г.</t>
  </si>
  <si>
    <t>2012 год</t>
  </si>
  <si>
    <t xml:space="preserve">  расходы на амортизацию основных производственных средств </t>
  </si>
  <si>
    <t xml:space="preserve">   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</si>
  <si>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 xml:space="preserve">  расходы на покупаемую электрическую энергию (мощность), используемую в технологическом процессе ( с указанием средневзвешенной стоимости 1 кВтч), и объем приобретения электрической энергии:</t>
  </si>
  <si>
    <t xml:space="preserve">  расходы на оплату покупной холодной воды, приобретаемой для других организаций для последующей передачи потребителям;</t>
  </si>
  <si>
    <t xml:space="preserve">  расходы на химреагенты, используемые в технологическом процессе;</t>
  </si>
  <si>
    <t xml:space="preserve">  расходы на оплату труда и отчисления на социальные нужды основного производственного персонала;</t>
  </si>
  <si>
    <t xml:space="preserve">  расходы на оплату труда и отчисления на социальные нужды управленческого персонала;</t>
  </si>
  <si>
    <t xml:space="preserve">  расходы на аренду имущества, используемого для осуществления регулируемого вида деятельности;</t>
  </si>
  <si>
    <t xml:space="preserve">  общепроизводственные  расходы, в том числе отнесенные к ним расходы на текущий и капитальный ремонт;</t>
  </si>
  <si>
    <t xml:space="preserve">  общехозяйственные  расходы, в том числе отнесенные к ним расходы на текущий и капитальный ремонт;</t>
  </si>
  <si>
    <t xml:space="preserve">   расходы на капитальный и текущий ремонт основных производственных средств ( 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</si>
  <si>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расходы на услуги производственного характере, оказываемые по договорам с организациями на проведение регламентных работ в рамках технологического процесса ( в том числе информация об объемах товаров и услуг, их стоимости и способах приобретения у тех организаций, сумма оплаты услуг превышает 20  процентов суммы расходов по указанной статье расходов);</t>
  </si>
  <si>
    <t xml:space="preserve">  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</si>
  <si>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r>
      <t>а)</t>
    </r>
    <r>
      <rPr>
        <sz val="12"/>
        <color indexed="8"/>
        <rFont val="Times New Roman"/>
        <family val="1"/>
      </rPr>
      <t xml:space="preserve"> о выручке от вида регулируемой деятельности (тыс. рублей)  по виду регулируемой деятельности (тыс.рублей), включая:</t>
    </r>
  </si>
  <si>
    <r>
      <t>б)</t>
    </r>
    <r>
      <rPr>
        <sz val="12"/>
        <color indexed="8"/>
        <rFont val="Times New Roman"/>
        <family val="1"/>
      </rPr>
      <t xml:space="preserve"> о себестоимости производимых товаров (оказываемых услуг)  (тыс. рублей):</t>
    </r>
  </si>
  <si>
    <r>
      <t xml:space="preserve">г) </t>
    </r>
    <r>
      <rPr>
        <sz val="12"/>
        <color indexed="8"/>
        <rFont val="Times New Roman"/>
        <family val="1"/>
      </rPr>
      <t>об изменении стоимости основных фондов ( в том числе за счет их ввода в эксплуатацию (вывода из эксплуатации)), их переоценки (тыс.рублей);</t>
    </r>
  </si>
  <si>
    <r>
      <t xml:space="preserve">д) </t>
    </r>
    <r>
      <rPr>
        <sz val="12"/>
        <color indexed="8"/>
        <rFont val="Times New Roman"/>
        <family val="1"/>
      </rPr>
      <t>о валовой прибыли (убытках) от продажи товаров и услуг по регулируемому виду деятельности ( тыс. рублей);</t>
    </r>
  </si>
  <si>
    <t xml:space="preserve">  по нормативам потребления </t>
  </si>
  <si>
    <r>
      <t>ж)</t>
    </r>
    <r>
      <rPr>
        <sz val="12"/>
        <rFont val="Times New Roman"/>
        <family val="1"/>
      </rPr>
      <t xml:space="preserve"> об объеме поднятой воды (тыс. м3)</t>
    </r>
  </si>
  <si>
    <r>
      <t>з)</t>
    </r>
    <r>
      <rPr>
        <sz val="12"/>
        <rFont val="Times New Roman"/>
        <family val="1"/>
      </rPr>
      <t xml:space="preserve">  об объеме покупной воды (тыс. м3)</t>
    </r>
  </si>
  <si>
    <r>
      <t>и)</t>
    </r>
    <r>
      <rPr>
        <sz val="12"/>
        <rFont val="Times New Roman"/>
        <family val="1"/>
      </rPr>
      <t xml:space="preserve"> об объем воды, пропущенной через очистные сооружения (тыс. м3)</t>
    </r>
  </si>
  <si>
    <r>
      <t xml:space="preserve">к) </t>
    </r>
    <r>
      <rPr>
        <sz val="12"/>
        <rFont val="Times New Roman"/>
        <family val="1"/>
      </rPr>
      <t>об объеме отпущенной потребителям воды, определённом по приборам учёта и расчётным путём (по нормативам потребления) (тыс. м3);</t>
    </r>
  </si>
  <si>
    <r>
      <t>л)</t>
    </r>
    <r>
      <rPr>
        <sz val="12"/>
        <rFont val="Times New Roman"/>
        <family val="1"/>
      </rPr>
      <t xml:space="preserve"> о потерях воды в сетях  (процентов);</t>
    </r>
  </si>
  <si>
    <r>
      <t>м)</t>
    </r>
    <r>
      <rPr>
        <sz val="12"/>
        <color indexed="8"/>
        <rFont val="Times New Roman"/>
        <family val="1"/>
      </rPr>
      <t xml:space="preserve"> о среднесписочной численности основного производственного персонала (человек);</t>
    </r>
  </si>
  <si>
    <r>
      <t>н)</t>
    </r>
    <r>
      <rPr>
        <sz val="12"/>
        <color indexed="8"/>
        <rFont val="Times New Roman"/>
        <family val="1"/>
      </rPr>
      <t xml:space="preserve"> об удельном расходе электроэнергии на подачу воды в сеть (тыс. кВт•ч или тыс. м3)</t>
    </r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</si>
  <si>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(тыс.рублей);</t>
  </si>
  <si>
    <t>Плановые значения целевых показателей инвестиционной программы</t>
  </si>
  <si>
    <t>в том числе по кварталам</t>
  </si>
  <si>
    <t>1 кв.</t>
  </si>
  <si>
    <t>2 кв.</t>
  </si>
  <si>
    <t>3 кв.</t>
  </si>
  <si>
    <t>4 кв.</t>
  </si>
  <si>
    <t>Фактические значения целевых показателей    ( тыс.рулей)</t>
  </si>
  <si>
    <r>
      <t xml:space="preserve">о)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показателе использования производственных объектов (по объему перекачки) по отношению к пиковому дню отчетного года (процентов)</t>
    </r>
  </si>
  <si>
    <t>Постановление от 09.08.2011г .№ 2766</t>
  </si>
  <si>
    <t>Администрация городского округа Домодедово Московской области</t>
  </si>
  <si>
    <t>с 01.01.2011г.</t>
  </si>
  <si>
    <t>Тариф на подключение создаваемых (реконструируемых) объектов недвижимости к системе холодного водоснабжения, руб/м3/сутки</t>
  </si>
  <si>
    <t>Итого по объекту</t>
  </si>
  <si>
    <t xml:space="preserve">Использование средств за отчетный период 2012г., с разбивкой по мероприятиям и источникам финансирования инвестиционной программы (тыс.рублей) </t>
  </si>
  <si>
    <t>2.Расширение и реконструкция ВЗУ № 6 г.о. Домодедово по линии "Колычево-Котляково-Домодедово":                                                              - бурение новых артезианских скважин (увеличение мощности на 6,86 куб/сут.);                 - строительство ВНС 1 подъема;                                - завершение строительства водовода 1-го подъема Д=630мм (2 нитки);                                      - строительство РЧВ объемом 10 000 куб.м./сут.</t>
  </si>
  <si>
    <t xml:space="preserve">  хлор остаточный свободный</t>
  </si>
  <si>
    <r>
      <t>в)</t>
    </r>
    <r>
      <rPr>
        <sz val="12"/>
        <color indexed="8"/>
        <rFont val="Times New Roman"/>
        <family val="1"/>
      </rPr>
      <t xml:space="preserve"> о чистой прибыли, полученной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  (тыс. рублей);</t>
    </r>
  </si>
  <si>
    <r>
      <t xml:space="preserve">е) </t>
    </r>
    <r>
      <rPr>
        <sz val="12"/>
        <color indexed="8"/>
        <rFont val="Times New Roman"/>
        <family val="1"/>
      </rPr>
      <t>о годовой бухгалтерской отчетности, включая бухгалтерский баланс и приложениях нему (раскрывается регулируемой организацией, выручка от  регулируемой деятельности которой превышает 80  процентов совокупной выручки за отчетный год);</t>
    </r>
  </si>
  <si>
    <r>
      <t>о)</t>
    </r>
    <r>
      <rPr>
        <sz val="12"/>
        <color indexed="8"/>
        <rFont val="Times New Roman"/>
        <family val="1"/>
      </rPr>
      <t xml:space="preserve">  расходе воды на собственные ( в том числе хозяйственно-сбытовые) нужды (процент объема отпуска воды потребителям);</t>
    </r>
  </si>
  <si>
    <t>Расход электроэнергии на передачу 1 куб.м. воды, кВт*ч/куб.м.</t>
  </si>
  <si>
    <t>Расход электроэнергии на выработку 1 куб.м. воды, кВт*ч/куб.м.</t>
  </si>
  <si>
    <t xml:space="preserve"> 1.Повышение надежности работы систем холодного (питьевого) водоснабжения в соответствии с нормативными требованиями.                                                                                                                                                                  2.Обеспечение инженерными коммуникациями новых строительных площадок, в соответствии с генеральным планом развития муниципального образования.                                                                                                                                                    3.Увеличение производственных мощностей и пропускной способности сетей холодного (питьевого) водоснабжения.                                                                                                                                                                          4.Обеспечение доступности для внешних потребителей услуг.                                                                                                         5.Улучшение качества воды по содержанию железа и микробиологическим показателям.</t>
  </si>
  <si>
    <t xml:space="preserve"> Наименование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</t>
  </si>
  <si>
    <r>
      <t>а)</t>
    </r>
    <r>
      <rPr>
        <sz val="12"/>
        <rFont val="Times New Roman"/>
        <family val="1"/>
      </rPr>
      <t xml:space="preserve"> о количестве аварий на системах холодного водоснабжения (единиц на км)</t>
    </r>
  </si>
  <si>
    <r>
      <t>б)</t>
    </r>
    <r>
      <rPr>
        <sz val="12"/>
        <rFont val="Times New Roman"/>
        <family val="1"/>
      </rPr>
      <t xml:space="preserve"> о количестве случаев подачи холодной воды по графику (менее 24 часов в сутки) и доле потребителей (процентов0, затронутых ограничениями подачи холодной воды;</t>
    </r>
  </si>
  <si>
    <r>
      <t>в)</t>
    </r>
    <r>
      <rPr>
        <sz val="12"/>
        <rFont val="Times New Roman"/>
        <family val="1"/>
      </rPr>
      <t xml:space="preserve"> об общем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</si>
  <si>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г)</t>
    </r>
    <r>
      <rPr>
        <sz val="12"/>
        <rFont val="Times New Roman"/>
        <family val="1"/>
      </rPr>
      <t xml:space="preserve"> о количестве проведенных проб, выявивших несоответствие холодной воды санитарным нормам (предельно допустимой концентрации), в том числе по показателям:</t>
    </r>
  </si>
  <si>
    <r>
      <t>д)</t>
    </r>
    <r>
      <rPr>
        <sz val="12"/>
        <rFont val="Times New Roman"/>
        <family val="1"/>
      </rPr>
      <t xml:space="preserve"> о доле исполненных в срок договоров о подключении (процент общего количества заключенных договоров о подключении);</t>
    </r>
  </si>
  <si>
    <r>
      <t>е)</t>
    </r>
    <r>
      <rPr>
        <sz val="12"/>
        <rFont val="Times New Roman"/>
        <family val="1"/>
      </rPr>
      <t xml:space="preserve"> о средней продолжительности рассмотрения  заявлений о подключении (дней).</t>
    </r>
  </si>
  <si>
    <r>
      <t xml:space="preserve">Форма 1.1. Информация о тарифе на холодную воду и надбавках к тарифам на холодную воду на </t>
    </r>
    <r>
      <rPr>
        <b/>
        <sz val="12"/>
        <rFont val="Times New Roman"/>
        <family val="1"/>
      </rPr>
      <t xml:space="preserve">2013 год </t>
    </r>
  </si>
  <si>
    <t xml:space="preserve">с 01.07.2012г. </t>
  </si>
  <si>
    <r>
      <t xml:space="preserve">Форма 1.2. Информация о тарифах на подключение к системе холодного водоснабжения  на </t>
    </r>
    <r>
      <rPr>
        <b/>
        <sz val="12"/>
        <rFont val="Times New Roman"/>
        <family val="1"/>
      </rPr>
      <t>2013 год</t>
    </r>
  </si>
  <si>
    <r>
      <t xml:space="preserve">2. Информация об  основных показателях финансово-хозяйственной деятельности  организации за </t>
    </r>
    <r>
      <rPr>
        <b/>
        <sz val="12"/>
        <rFont val="Times New Roman"/>
        <family val="1"/>
      </rPr>
      <t>2012 год</t>
    </r>
  </si>
  <si>
    <r>
      <t xml:space="preserve">4. Информация об инвестиционных программах регулируемой организации за </t>
    </r>
    <r>
      <rPr>
        <b/>
        <sz val="12"/>
        <color indexed="8"/>
        <rFont val="Times New Roman"/>
        <family val="1"/>
      </rPr>
      <t>2012 год</t>
    </r>
  </si>
  <si>
    <r>
      <t xml:space="preserve"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 за </t>
    </r>
    <r>
      <rPr>
        <b/>
        <sz val="12"/>
        <color indexed="8"/>
        <rFont val="Times New Roman"/>
        <family val="1"/>
      </rPr>
      <t>2012 год</t>
    </r>
  </si>
  <si>
    <r>
      <t xml:space="preserve"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 за </t>
    </r>
    <r>
      <rPr>
        <b/>
        <sz val="12"/>
        <color indexed="8"/>
        <rFont val="Times New Roman"/>
        <family val="1"/>
      </rPr>
      <t>2012 год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</si>
  <si>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холодного водоснабжения за </t>
    </r>
    <r>
      <rPr>
        <b/>
        <sz val="12"/>
        <color indexed="8"/>
        <rFont val="Times New Roman"/>
        <family val="1"/>
      </rPr>
      <t>2012 год</t>
    </r>
  </si>
  <si>
    <t>д) Показатели эффективности реализации инвестиционной программы за 2012 год</t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</si>
  <si>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</t>
    </r>
    <r>
      <rPr>
        <b/>
        <sz val="12"/>
        <rFont val="Times New Roman"/>
        <family val="1"/>
      </rPr>
      <t>2012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</si>
</sst>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#,##0_ ;[Red]\-#,##0\ "/>
    <numFmt numFmtId="167" formatCode="0.0"/>
    <numFmt numFmtId="168" formatCode="#,##0.0_ ;[Red]\-#,##0.0\ "/>
    <numFmt numFmtId="169" formatCode="0.000"/>
    <numFmt numFmtId="170" formatCode="#,##0.000"/>
    <numFmt numFmtId="171" formatCode="#,##0.0000"/>
    <numFmt numFmtId="172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2" fontId="5" fillId="0" borderId="15" xfId="53" applyNumberFormat="1" applyFont="1" applyFill="1" applyBorder="1" applyAlignment="1" applyProtection="1">
      <alignment horizontal="center"/>
      <protection/>
    </xf>
    <xf numFmtId="2" fontId="5" fillId="0" borderId="16" xfId="53" applyNumberFormat="1" applyFont="1" applyFill="1" applyBorder="1" applyAlignment="1" applyProtection="1">
      <alignment horizontal="center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5" fillId="0" borderId="12" xfId="53" applyFont="1" applyFill="1" applyBorder="1" applyAlignment="1" applyProtection="1">
      <alignment horizontal="left" vertical="center" wrapText="1"/>
      <protection/>
    </xf>
    <xf numFmtId="0" fontId="5" fillId="0" borderId="12" xfId="53" applyFont="1" applyFill="1" applyBorder="1" applyAlignment="1" applyProtection="1">
      <alignment vertical="center" wrapText="1"/>
      <protection/>
    </xf>
    <xf numFmtId="0" fontId="5" fillId="0" borderId="12" xfId="54" applyFont="1" applyFill="1" applyBorder="1" applyAlignment="1" applyProtection="1">
      <alignment horizontal="left" vertical="center" wrapText="1"/>
      <protection/>
    </xf>
    <xf numFmtId="0" fontId="5" fillId="0" borderId="14" xfId="53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43" fontId="4" fillId="0" borderId="27" xfId="62" applyFont="1" applyFill="1" applyBorder="1" applyAlignment="1">
      <alignment vertical="center" wrapText="1"/>
    </xf>
    <xf numFmtId="43" fontId="4" fillId="0" borderId="28" xfId="62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43" fontId="4" fillId="0" borderId="0" xfId="62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43" fontId="6" fillId="0" borderId="31" xfId="62" applyFont="1" applyFill="1" applyBorder="1" applyAlignment="1">
      <alignment vertical="center" wrapText="1"/>
    </xf>
    <xf numFmtId="43" fontId="4" fillId="0" borderId="26" xfId="62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43" fontId="6" fillId="0" borderId="34" xfId="0" applyNumberFormat="1" applyFont="1" applyFill="1" applyBorder="1" applyAlignment="1">
      <alignment vertical="center" wrapText="1"/>
    </xf>
    <xf numFmtId="43" fontId="6" fillId="0" borderId="23" xfId="62" applyFont="1" applyFill="1" applyBorder="1" applyAlignment="1">
      <alignment vertical="center" wrapText="1"/>
    </xf>
    <xf numFmtId="43" fontId="11" fillId="0" borderId="23" xfId="62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165" fontId="5" fillId="0" borderId="35" xfId="53" applyNumberFormat="1" applyFont="1" applyFill="1" applyBorder="1" applyAlignment="1" applyProtection="1">
      <alignment horizontal="center" vertical="center" wrapText="1"/>
      <protection/>
    </xf>
    <xf numFmtId="4" fontId="5" fillId="0" borderId="35" xfId="53" applyNumberFormat="1" applyFont="1" applyFill="1" applyBorder="1" applyAlignment="1" applyProtection="1">
      <alignment horizontal="center" vertical="center" wrapText="1"/>
      <protection/>
    </xf>
    <xf numFmtId="3" fontId="5" fillId="0" borderId="35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8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7" xfId="53" applyNumberFormat="1" applyFont="1" applyFill="1" applyBorder="1" applyAlignment="1" applyProtection="1">
      <alignment horizontal="center" vertical="center" wrapText="1"/>
      <protection locked="0"/>
    </xf>
    <xf numFmtId="2" fontId="5" fillId="0" borderId="27" xfId="53" applyNumberFormat="1" applyFont="1" applyFill="1" applyBorder="1" applyAlignment="1" applyProtection="1">
      <alignment horizontal="center" vertical="center" wrapText="1"/>
      <protection/>
    </xf>
    <xf numFmtId="10" fontId="5" fillId="0" borderId="27" xfId="53" applyNumberFormat="1" applyFont="1" applyFill="1" applyBorder="1" applyAlignment="1" applyProtection="1">
      <alignment horizontal="center" vertical="center" wrapText="1"/>
      <protection/>
    </xf>
    <xf numFmtId="3" fontId="10" fillId="0" borderId="27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53" applyNumberFormat="1" applyFont="1" applyFill="1" applyBorder="1" applyAlignment="1" applyProtection="1">
      <alignment horizontal="center" vertical="center" wrapText="1"/>
      <protection/>
    </xf>
    <xf numFmtId="10" fontId="10" fillId="0" borderId="27" xfId="53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42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3" fontId="5" fillId="0" borderId="27" xfId="53" applyNumberFormat="1" applyFont="1" applyFill="1" applyBorder="1" applyAlignment="1" applyProtection="1">
      <alignment horizontal="center" vertical="center" wrapText="1"/>
      <protection/>
    </xf>
    <xf numFmtId="4" fontId="5" fillId="0" borderId="27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27" xfId="53" applyNumberFormat="1" applyFont="1" applyFill="1" applyBorder="1" applyAlignment="1" applyProtection="1">
      <alignment horizontal="center" vertical="center" wrapText="1"/>
      <protection/>
    </xf>
    <xf numFmtId="165" fontId="5" fillId="0" borderId="27" xfId="53" applyNumberFormat="1" applyFont="1" applyFill="1" applyBorder="1" applyAlignment="1" applyProtection="1">
      <alignment horizontal="center" vertical="center" wrapText="1"/>
      <protection/>
    </xf>
    <xf numFmtId="165" fontId="5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2" fillId="0" borderId="39" xfId="42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5" fillId="0" borderId="50" xfId="53" applyFont="1" applyFill="1" applyBorder="1" applyAlignment="1" applyProtection="1">
      <alignment horizontal="center" vertical="center" wrapText="1"/>
      <protection/>
    </xf>
    <xf numFmtId="0" fontId="5" fillId="0" borderId="51" xfId="53" applyFont="1" applyFill="1" applyBorder="1" applyAlignment="1" applyProtection="1">
      <alignment horizontal="center" vertical="center" wrapText="1"/>
      <protection/>
    </xf>
    <xf numFmtId="0" fontId="5" fillId="0" borderId="52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0" fontId="5" fillId="0" borderId="41" xfId="53" applyFont="1" applyFill="1" applyBorder="1" applyAlignment="1" applyProtection="1">
      <alignment horizontal="center" vertical="center" wrapText="1"/>
      <protection/>
    </xf>
    <xf numFmtId="0" fontId="5" fillId="0" borderId="38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0" borderId="39" xfId="42" applyFill="1" applyBorder="1" applyAlignment="1" applyProtection="1">
      <alignment horizontal="center" vertical="center" wrapText="1"/>
      <protection/>
    </xf>
    <xf numFmtId="0" fontId="8" fillId="0" borderId="33" xfId="42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vodo&#1082;anal129@rambler.ru" TargetMode="External" /><Relationship Id="rId2" Type="http://schemas.openxmlformats.org/officeDocument/2006/relationships/hyperlink" Target="http://www.dom-vodokanal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.mosreg.ru/" TargetMode="External" /><Relationship Id="rId2" Type="http://schemas.openxmlformats.org/officeDocument/2006/relationships/hyperlink" Target="http://www.domod.ru/lists/197/element/0/5019/?list_section_id=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od.ru/sovet/files/resh/resh2010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9.28125" style="29" customWidth="1"/>
    <col min="2" max="2" width="53.8515625" style="29" customWidth="1"/>
    <col min="3" max="16384" width="9.140625" style="29" customWidth="1"/>
  </cols>
  <sheetData>
    <row r="1" spans="1:2" s="30" customFormat="1" ht="58.5" customHeight="1">
      <c r="A1" s="112" t="s">
        <v>47</v>
      </c>
      <c r="B1" s="112"/>
    </row>
    <row r="2" spans="1:2" ht="18.75" customHeight="1" thickBot="1">
      <c r="A2" s="20"/>
      <c r="B2" s="20"/>
    </row>
    <row r="3" spans="1:2" ht="48" customHeight="1">
      <c r="A3" s="22" t="s">
        <v>80</v>
      </c>
      <c r="B3" s="23" t="s">
        <v>57</v>
      </c>
    </row>
    <row r="4" spans="1:2" ht="48" customHeight="1">
      <c r="A4" s="1" t="s">
        <v>81</v>
      </c>
      <c r="B4" s="25" t="s">
        <v>100</v>
      </c>
    </row>
    <row r="5" spans="1:2" ht="37.5" customHeight="1">
      <c r="A5" s="1" t="s">
        <v>0</v>
      </c>
      <c r="B5" s="21" t="s">
        <v>8</v>
      </c>
    </row>
    <row r="6" spans="1:2" ht="39.75" customHeight="1">
      <c r="A6" s="1" t="s">
        <v>4</v>
      </c>
      <c r="B6" s="21" t="s">
        <v>8</v>
      </c>
    </row>
    <row r="7" spans="1:2" ht="41.25" customHeight="1">
      <c r="A7" s="1" t="s">
        <v>1</v>
      </c>
      <c r="B7" s="21" t="s">
        <v>8</v>
      </c>
    </row>
    <row r="8" spans="1:2" ht="61.5" customHeight="1">
      <c r="A8" s="1" t="s">
        <v>2</v>
      </c>
      <c r="B8" s="21" t="s">
        <v>11</v>
      </c>
    </row>
    <row r="9" spans="1:2" ht="51.75" customHeight="1" thickBot="1">
      <c r="A9" s="2" t="s">
        <v>3</v>
      </c>
      <c r="B9" s="24" t="s">
        <v>11</v>
      </c>
    </row>
    <row r="11" spans="1:2" ht="18.75">
      <c r="A11" s="113"/>
      <c r="B11" s="113"/>
    </row>
  </sheetData>
  <sheetProtection/>
  <mergeCells count="2">
    <mergeCell ref="A1:B1"/>
    <mergeCell ref="A11:B11"/>
  </mergeCells>
  <printOptions/>
  <pageMargins left="1.3779527559055118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0.7109375" style="29" customWidth="1"/>
    <col min="2" max="16384" width="9.140625" style="29" customWidth="1"/>
  </cols>
  <sheetData>
    <row r="2" spans="1:11" ht="42" customHeight="1">
      <c r="A2" s="198" t="s">
        <v>166</v>
      </c>
      <c r="B2" s="198"/>
      <c r="C2" s="198"/>
      <c r="D2" s="198"/>
      <c r="E2" s="198"/>
      <c r="F2" s="198"/>
      <c r="G2" s="198"/>
      <c r="H2" s="198"/>
      <c r="I2" s="33"/>
      <c r="J2" s="33"/>
      <c r="K2" s="33"/>
    </row>
    <row r="3" spans="1:8" ht="16.5" thickBot="1">
      <c r="A3" s="3"/>
      <c r="B3" s="3"/>
      <c r="C3" s="3"/>
      <c r="D3" s="3"/>
      <c r="E3" s="3"/>
      <c r="F3" s="3"/>
      <c r="G3" s="3"/>
      <c r="H3" s="3"/>
    </row>
    <row r="4" spans="1:11" ht="15.75">
      <c r="A4" s="6" t="s">
        <v>21</v>
      </c>
      <c r="B4" s="176" t="s">
        <v>58</v>
      </c>
      <c r="C4" s="177"/>
      <c r="D4" s="177"/>
      <c r="E4" s="177"/>
      <c r="F4" s="177"/>
      <c r="G4" s="177"/>
      <c r="H4" s="178"/>
      <c r="I4" s="33"/>
      <c r="J4" s="33"/>
      <c r="K4" s="33"/>
    </row>
    <row r="5" spans="1:11" ht="15.75">
      <c r="A5" s="5" t="s">
        <v>22</v>
      </c>
      <c r="B5" s="173">
        <v>5009034660</v>
      </c>
      <c r="C5" s="174"/>
      <c r="D5" s="174"/>
      <c r="E5" s="174"/>
      <c r="F5" s="174"/>
      <c r="G5" s="174"/>
      <c r="H5" s="175"/>
      <c r="I5" s="33"/>
      <c r="J5" s="33"/>
      <c r="K5" s="33"/>
    </row>
    <row r="6" spans="1:11" ht="15.75">
      <c r="A6" s="5" t="s">
        <v>23</v>
      </c>
      <c r="B6" s="173">
        <v>500901001</v>
      </c>
      <c r="C6" s="174"/>
      <c r="D6" s="174"/>
      <c r="E6" s="174"/>
      <c r="F6" s="174"/>
      <c r="G6" s="174"/>
      <c r="H6" s="175"/>
      <c r="I6" s="33"/>
      <c r="J6" s="33"/>
      <c r="K6" s="33"/>
    </row>
    <row r="7" spans="1:11" ht="16.5" thickBot="1">
      <c r="A7" s="18" t="s">
        <v>28</v>
      </c>
      <c r="B7" s="179">
        <v>2012</v>
      </c>
      <c r="C7" s="180"/>
      <c r="D7" s="180"/>
      <c r="E7" s="180"/>
      <c r="F7" s="180"/>
      <c r="G7" s="180"/>
      <c r="H7" s="181"/>
      <c r="I7" s="33"/>
      <c r="J7" s="33"/>
      <c r="K7" s="33"/>
    </row>
    <row r="8" spans="1:11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6.5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66.75" customHeight="1">
      <c r="A10" s="6" t="s">
        <v>29</v>
      </c>
      <c r="B10" s="176" t="s">
        <v>69</v>
      </c>
      <c r="C10" s="177"/>
      <c r="D10" s="177"/>
      <c r="E10" s="177"/>
      <c r="F10" s="177"/>
      <c r="G10" s="177"/>
      <c r="H10" s="178"/>
      <c r="I10" s="33"/>
      <c r="J10" s="33"/>
      <c r="K10" s="33"/>
    </row>
    <row r="11" spans="1:11" ht="39.75" customHeight="1">
      <c r="A11" s="5" t="s">
        <v>16</v>
      </c>
      <c r="B11" s="173" t="s">
        <v>70</v>
      </c>
      <c r="C11" s="174"/>
      <c r="D11" s="174"/>
      <c r="E11" s="174"/>
      <c r="F11" s="174"/>
      <c r="G11" s="174"/>
      <c r="H11" s="175"/>
      <c r="I11" s="33"/>
      <c r="J11" s="33"/>
      <c r="K11" s="33"/>
    </row>
    <row r="12" spans="1:11" ht="42" customHeight="1">
      <c r="A12" s="5" t="s">
        <v>17</v>
      </c>
      <c r="B12" s="173" t="s">
        <v>59</v>
      </c>
      <c r="C12" s="174"/>
      <c r="D12" s="174"/>
      <c r="E12" s="174"/>
      <c r="F12" s="174"/>
      <c r="G12" s="174"/>
      <c r="H12" s="175"/>
      <c r="I12" s="33"/>
      <c r="J12" s="33"/>
      <c r="K12" s="33"/>
    </row>
    <row r="13" spans="1:11" ht="40.5" customHeight="1">
      <c r="A13" s="5" t="s">
        <v>18</v>
      </c>
      <c r="B13" s="202" t="s">
        <v>71</v>
      </c>
      <c r="C13" s="174"/>
      <c r="D13" s="174"/>
      <c r="E13" s="174"/>
      <c r="F13" s="174"/>
      <c r="G13" s="174"/>
      <c r="H13" s="175"/>
      <c r="I13" s="33"/>
      <c r="J13" s="33"/>
      <c r="K13" s="33"/>
    </row>
    <row r="14" spans="1:11" ht="35.25" customHeight="1" thickBot="1">
      <c r="A14" s="18" t="s">
        <v>19</v>
      </c>
      <c r="B14" s="203" t="s">
        <v>72</v>
      </c>
      <c r="C14" s="180"/>
      <c r="D14" s="180"/>
      <c r="E14" s="180"/>
      <c r="F14" s="180"/>
      <c r="G14" s="180"/>
      <c r="H14" s="181"/>
      <c r="I14" s="33"/>
      <c r="J14" s="33"/>
      <c r="K14" s="33"/>
    </row>
    <row r="15" spans="1:11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33.75" customHeight="1">
      <c r="A17" s="152"/>
      <c r="B17" s="152"/>
      <c r="C17" s="152"/>
      <c r="D17" s="152"/>
      <c r="E17" s="152"/>
      <c r="F17" s="152"/>
      <c r="G17" s="152"/>
      <c r="H17" s="152"/>
      <c r="I17" s="33"/>
      <c r="J17" s="33"/>
      <c r="K17" s="33"/>
    </row>
  </sheetData>
  <sheetProtection/>
  <mergeCells count="11">
    <mergeCell ref="A17:H17"/>
    <mergeCell ref="B10:H10"/>
    <mergeCell ref="B4:H4"/>
    <mergeCell ref="B5:H5"/>
    <mergeCell ref="B6:H6"/>
    <mergeCell ref="B7:H7"/>
    <mergeCell ref="B11:H11"/>
    <mergeCell ref="B12:H12"/>
    <mergeCell ref="B13:H13"/>
    <mergeCell ref="B14:H14"/>
    <mergeCell ref="A2:H2"/>
  </mergeCells>
  <hyperlinks>
    <hyperlink ref="B13" r:id="rId1" display="vodoкanal129@rambler.ru"/>
    <hyperlink ref="B14" r:id="rId2" display="www.dom-vodokana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29" customWidth="1"/>
    <col min="2" max="2" width="59.8515625" style="29" customWidth="1"/>
    <col min="3" max="3" width="9.140625" style="29" customWidth="1"/>
    <col min="4" max="4" width="58.00390625" style="29" customWidth="1"/>
  </cols>
  <sheetData>
    <row r="1" spans="1:4" ht="24.75" customHeight="1" thickBot="1">
      <c r="A1" s="118" t="s">
        <v>159</v>
      </c>
      <c r="B1" s="118"/>
      <c r="C1" s="118"/>
      <c r="D1" s="118"/>
    </row>
    <row r="2" spans="1:4" ht="15.75">
      <c r="A2" s="119" t="s">
        <v>21</v>
      </c>
      <c r="B2" s="120"/>
      <c r="C2" s="121" t="s">
        <v>58</v>
      </c>
      <c r="D2" s="122"/>
    </row>
    <row r="3" spans="1:4" ht="15.75">
      <c r="A3" s="116" t="s">
        <v>22</v>
      </c>
      <c r="B3" s="117"/>
      <c r="C3" s="114">
        <v>5009034660</v>
      </c>
      <c r="D3" s="115"/>
    </row>
    <row r="4" spans="1:4" ht="15.75">
      <c r="A4" s="116" t="s">
        <v>23</v>
      </c>
      <c r="B4" s="117"/>
      <c r="C4" s="114">
        <v>500901001</v>
      </c>
      <c r="D4" s="115"/>
    </row>
    <row r="5" spans="1:4" ht="16.5" thickBot="1">
      <c r="A5" s="123" t="s">
        <v>24</v>
      </c>
      <c r="B5" s="124"/>
      <c r="C5" s="125" t="s">
        <v>59</v>
      </c>
      <c r="D5" s="126"/>
    </row>
    <row r="6" spans="1:4" ht="32.25" customHeight="1">
      <c r="A6" s="119" t="s">
        <v>25</v>
      </c>
      <c r="B6" s="120"/>
      <c r="C6" s="127" t="s">
        <v>101</v>
      </c>
      <c r="D6" s="128"/>
    </row>
    <row r="7" spans="1:4" ht="15.75">
      <c r="A7" s="116" t="s">
        <v>5</v>
      </c>
      <c r="B7" s="117"/>
      <c r="C7" s="114" t="s">
        <v>60</v>
      </c>
      <c r="D7" s="115"/>
    </row>
    <row r="8" spans="1:4" ht="15.75">
      <c r="A8" s="116" t="s">
        <v>6</v>
      </c>
      <c r="B8" s="117"/>
      <c r="C8" s="114" t="s">
        <v>102</v>
      </c>
      <c r="D8" s="115"/>
    </row>
    <row r="9" spans="1:4" ht="15.75">
      <c r="A9" s="116" t="s">
        <v>7</v>
      </c>
      <c r="B9" s="117"/>
      <c r="C9" s="134" t="s">
        <v>83</v>
      </c>
      <c r="D9" s="115"/>
    </row>
    <row r="10" spans="1:4" ht="16.5" thickBot="1">
      <c r="A10" s="123" t="s">
        <v>0</v>
      </c>
      <c r="B10" s="124"/>
      <c r="C10" s="129">
        <v>15.04</v>
      </c>
      <c r="D10" s="130"/>
    </row>
    <row r="11" spans="1:4" ht="16.5" thickBot="1">
      <c r="A11" s="135"/>
      <c r="B11" s="136"/>
      <c r="C11" s="135"/>
      <c r="D11" s="137"/>
    </row>
    <row r="12" spans="1:4" ht="15.75">
      <c r="A12" s="119" t="s">
        <v>21</v>
      </c>
      <c r="B12" s="120"/>
      <c r="C12" s="138" t="s">
        <v>58</v>
      </c>
      <c r="D12" s="139"/>
    </row>
    <row r="13" spans="1:4" ht="15.75">
      <c r="A13" s="116" t="s">
        <v>22</v>
      </c>
      <c r="B13" s="117"/>
      <c r="C13" s="114">
        <v>5009034660</v>
      </c>
      <c r="D13" s="115"/>
    </row>
    <row r="14" spans="1:4" ht="15.75">
      <c r="A14" s="116" t="s">
        <v>23</v>
      </c>
      <c r="B14" s="117"/>
      <c r="C14" s="114">
        <v>500901001</v>
      </c>
      <c r="D14" s="115"/>
    </row>
    <row r="15" spans="1:4" ht="16.5" thickBot="1">
      <c r="A15" s="123" t="s">
        <v>24</v>
      </c>
      <c r="B15" s="124"/>
      <c r="C15" s="125" t="s">
        <v>59</v>
      </c>
      <c r="D15" s="126"/>
    </row>
    <row r="16" spans="1:4" ht="31.5" customHeight="1">
      <c r="A16" s="119" t="s">
        <v>82</v>
      </c>
      <c r="B16" s="120"/>
      <c r="C16" s="121" t="s">
        <v>62</v>
      </c>
      <c r="D16" s="122"/>
    </row>
    <row r="17" spans="1:4" ht="30.75" customHeight="1">
      <c r="A17" s="116" t="s">
        <v>5</v>
      </c>
      <c r="B17" s="117"/>
      <c r="C17" s="132" t="s">
        <v>61</v>
      </c>
      <c r="D17" s="133"/>
    </row>
    <row r="18" spans="1:4" ht="15.75">
      <c r="A18" s="116" t="s">
        <v>6</v>
      </c>
      <c r="B18" s="117"/>
      <c r="C18" s="114" t="s">
        <v>160</v>
      </c>
      <c r="D18" s="115"/>
    </row>
    <row r="19" spans="1:4" ht="15.75">
      <c r="A19" s="116" t="s">
        <v>7</v>
      </c>
      <c r="B19" s="117"/>
      <c r="C19" s="134" t="s">
        <v>63</v>
      </c>
      <c r="D19" s="115"/>
    </row>
    <row r="20" spans="1:4" ht="16.5" thickBot="1">
      <c r="A20" s="123" t="s">
        <v>9</v>
      </c>
      <c r="B20" s="124"/>
      <c r="C20" s="125">
        <v>0.31</v>
      </c>
      <c r="D20" s="131"/>
    </row>
    <row r="21" spans="1:4" ht="15.75">
      <c r="A21" s="30"/>
      <c r="B21" s="30"/>
      <c r="C21" s="30"/>
      <c r="D21" s="30"/>
    </row>
    <row r="22" spans="1:4" ht="15.75">
      <c r="A22" s="30"/>
      <c r="B22" s="30"/>
      <c r="C22" s="30"/>
      <c r="D22" s="30"/>
    </row>
  </sheetData>
  <sheetProtection/>
  <mergeCells count="39">
    <mergeCell ref="C19:D19"/>
    <mergeCell ref="A14:B14"/>
    <mergeCell ref="A11:B11"/>
    <mergeCell ref="C11:D11"/>
    <mergeCell ref="A18:B18"/>
    <mergeCell ref="C18:D18"/>
    <mergeCell ref="A19:B19"/>
    <mergeCell ref="C12:D12"/>
    <mergeCell ref="C13:D13"/>
    <mergeCell ref="A20:B20"/>
    <mergeCell ref="C20:D20"/>
    <mergeCell ref="A8:B8"/>
    <mergeCell ref="C16:D16"/>
    <mergeCell ref="A17:B17"/>
    <mergeCell ref="C17:D17"/>
    <mergeCell ref="C8:D8"/>
    <mergeCell ref="C9:D9"/>
    <mergeCell ref="A16:B16"/>
    <mergeCell ref="A13:B13"/>
    <mergeCell ref="A6:B6"/>
    <mergeCell ref="C14:D14"/>
    <mergeCell ref="A15:B15"/>
    <mergeCell ref="A4:B4"/>
    <mergeCell ref="C4:D4"/>
    <mergeCell ref="C15:D15"/>
    <mergeCell ref="A9:B9"/>
    <mergeCell ref="A10:B10"/>
    <mergeCell ref="C10:D10"/>
    <mergeCell ref="A12:B12"/>
    <mergeCell ref="C7:D7"/>
    <mergeCell ref="A7:B7"/>
    <mergeCell ref="A1:D1"/>
    <mergeCell ref="A2:B2"/>
    <mergeCell ref="C2:D2"/>
    <mergeCell ref="A3:B3"/>
    <mergeCell ref="C3:D3"/>
    <mergeCell ref="A5:B5"/>
    <mergeCell ref="C5:D5"/>
    <mergeCell ref="C6:D6"/>
  </mergeCells>
  <hyperlinks>
    <hyperlink ref="C9" r:id="rId1" display="http://me.mosreg.ru"/>
    <hyperlink ref="C19" r:id="rId2" display="http://www.domod.ru/lists/197/element/0/5019/?list_section_id=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0.57421875" style="29" customWidth="1"/>
    <col min="2" max="2" width="71.421875" style="29" customWidth="1"/>
  </cols>
  <sheetData>
    <row r="1" spans="1:2" ht="15">
      <c r="A1" s="78"/>
      <c r="B1" s="78"/>
    </row>
    <row r="2" spans="1:2" ht="15.75">
      <c r="A2" s="118" t="s">
        <v>161</v>
      </c>
      <c r="B2" s="118"/>
    </row>
    <row r="3" spans="1:2" ht="16.5" thickBot="1">
      <c r="A3" s="79"/>
      <c r="B3" s="79"/>
    </row>
    <row r="4" spans="1:2" ht="15.75">
      <c r="A4" s="80" t="s">
        <v>21</v>
      </c>
      <c r="B4" s="81" t="s">
        <v>58</v>
      </c>
    </row>
    <row r="5" spans="1:2" ht="15.75">
      <c r="A5" s="82" t="s">
        <v>22</v>
      </c>
      <c r="B5" s="83">
        <v>5009034660</v>
      </c>
    </row>
    <row r="6" spans="1:2" ht="15.75">
      <c r="A6" s="82" t="s">
        <v>23</v>
      </c>
      <c r="B6" s="83">
        <v>500901001</v>
      </c>
    </row>
    <row r="7" spans="1:2" ht="16.5" thickBot="1">
      <c r="A7" s="84" t="s">
        <v>24</v>
      </c>
      <c r="B7" s="85" t="s">
        <v>64</v>
      </c>
    </row>
    <row r="8" spans="1:2" ht="63">
      <c r="A8" s="86" t="s">
        <v>56</v>
      </c>
      <c r="B8" s="81" t="s">
        <v>138</v>
      </c>
    </row>
    <row r="9" spans="1:2" ht="31.5">
      <c r="A9" s="87" t="s">
        <v>5</v>
      </c>
      <c r="B9" s="82" t="s">
        <v>139</v>
      </c>
    </row>
    <row r="10" spans="1:2" ht="15.75">
      <c r="A10" s="82" t="s">
        <v>26</v>
      </c>
      <c r="B10" s="83" t="s">
        <v>140</v>
      </c>
    </row>
    <row r="11" spans="1:2" ht="15.75">
      <c r="A11" s="82" t="s">
        <v>7</v>
      </c>
      <c r="B11" s="88" t="s">
        <v>65</v>
      </c>
    </row>
    <row r="12" spans="1:2" ht="48" thickBot="1">
      <c r="A12" s="84" t="s">
        <v>141</v>
      </c>
      <c r="B12" s="89">
        <v>48000</v>
      </c>
    </row>
  </sheetData>
  <sheetProtection/>
  <mergeCells count="1">
    <mergeCell ref="A2:B2"/>
  </mergeCells>
  <hyperlinks>
    <hyperlink ref="B11" r:id="rId1" display="www.domod.ru/sovet/files/resh/resh2010.php"/>
  </hyperlink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3.7109375" style="29" customWidth="1"/>
    <col min="2" max="2" width="52.140625" style="29" customWidth="1"/>
  </cols>
  <sheetData>
    <row r="1" spans="1:2" ht="43.5" customHeight="1" thickBot="1">
      <c r="A1" s="140" t="s">
        <v>162</v>
      </c>
      <c r="B1" s="140"/>
    </row>
    <row r="2" spans="1:3" ht="15.75">
      <c r="A2" s="91" t="s">
        <v>21</v>
      </c>
      <c r="B2" s="81" t="s">
        <v>58</v>
      </c>
      <c r="C2" s="4"/>
    </row>
    <row r="3" spans="1:3" ht="15.75">
      <c r="A3" s="92" t="s">
        <v>22</v>
      </c>
      <c r="B3" s="83">
        <v>5009034660</v>
      </c>
      <c r="C3" s="4"/>
    </row>
    <row r="4" spans="1:3" ht="15.75">
      <c r="A4" s="92" t="s">
        <v>23</v>
      </c>
      <c r="B4" s="83">
        <v>500901001</v>
      </c>
      <c r="C4" s="4"/>
    </row>
    <row r="5" spans="1:3" ht="31.5">
      <c r="A5" s="92" t="s">
        <v>24</v>
      </c>
      <c r="B5" s="83" t="s">
        <v>59</v>
      </c>
      <c r="C5" s="4"/>
    </row>
    <row r="6" spans="1:3" ht="16.5" thickBot="1">
      <c r="A6" s="92" t="s">
        <v>27</v>
      </c>
      <c r="B6" s="90" t="s">
        <v>103</v>
      </c>
      <c r="C6" s="4"/>
    </row>
    <row r="7" spans="1:2" s="4" customFormat="1" ht="30.75" customHeight="1" thickBot="1">
      <c r="A7" s="28" t="s">
        <v>12</v>
      </c>
      <c r="B7" s="31" t="s">
        <v>10</v>
      </c>
    </row>
    <row r="8" spans="1:2" s="4" customFormat="1" ht="47.25">
      <c r="A8" s="64" t="s">
        <v>105</v>
      </c>
      <c r="B8" s="90" t="s">
        <v>68</v>
      </c>
    </row>
    <row r="9" spans="1:2" s="4" customFormat="1" ht="30" customHeight="1">
      <c r="A9" s="41" t="s">
        <v>117</v>
      </c>
      <c r="B9" s="94">
        <v>189283.7</v>
      </c>
    </row>
    <row r="10" spans="1:2" s="4" customFormat="1" ht="31.5">
      <c r="A10" s="41" t="s">
        <v>118</v>
      </c>
      <c r="B10" s="95">
        <v>212789.33</v>
      </c>
    </row>
    <row r="11" spans="1:2" s="4" customFormat="1" ht="35.25" customHeight="1">
      <c r="A11" s="26" t="s">
        <v>107</v>
      </c>
      <c r="B11" s="94">
        <v>159.38</v>
      </c>
    </row>
    <row r="12" spans="1:2" s="4" customFormat="1" ht="61.5" customHeight="1">
      <c r="A12" s="26" t="s">
        <v>106</v>
      </c>
      <c r="B12" s="94">
        <v>47498.8</v>
      </c>
    </row>
    <row r="13" spans="1:2" s="4" customFormat="1" ht="15.75">
      <c r="A13" s="26" t="s">
        <v>94</v>
      </c>
      <c r="B13" s="94">
        <f>B12/B14*1000</f>
        <v>3.359030685131572</v>
      </c>
    </row>
    <row r="14" spans="1:2" s="4" customFormat="1" ht="15.75">
      <c r="A14" s="26" t="s">
        <v>95</v>
      </c>
      <c r="B14" s="94">
        <v>14140627</v>
      </c>
    </row>
    <row r="15" spans="1:2" s="4" customFormat="1" ht="15.75">
      <c r="A15" s="26" t="s">
        <v>108</v>
      </c>
      <c r="B15" s="95">
        <v>65.12</v>
      </c>
    </row>
    <row r="16" spans="1:2" s="4" customFormat="1" ht="31.5">
      <c r="A16" s="26" t="s">
        <v>109</v>
      </c>
      <c r="B16" s="94">
        <v>78385.35</v>
      </c>
    </row>
    <row r="17" spans="1:2" s="4" customFormat="1" ht="31.5">
      <c r="A17" s="26" t="s">
        <v>110</v>
      </c>
      <c r="B17" s="94">
        <v>7813.69</v>
      </c>
    </row>
    <row r="18" spans="1:2" s="4" customFormat="1" ht="15.75">
      <c r="A18" s="26" t="s">
        <v>104</v>
      </c>
      <c r="B18" s="95">
        <v>22243.13</v>
      </c>
    </row>
    <row r="19" spans="1:2" s="4" customFormat="1" ht="31.5">
      <c r="A19" s="26" t="s">
        <v>111</v>
      </c>
      <c r="B19" s="95">
        <v>7614.91</v>
      </c>
    </row>
    <row r="20" spans="1:2" s="4" customFormat="1" ht="31.5">
      <c r="A20" s="26" t="s">
        <v>112</v>
      </c>
      <c r="B20" s="95">
        <v>14518.14</v>
      </c>
    </row>
    <row r="21" spans="1:2" s="4" customFormat="1" ht="31.5">
      <c r="A21" s="26" t="s">
        <v>113</v>
      </c>
      <c r="B21" s="95">
        <v>4944.93</v>
      </c>
    </row>
    <row r="22" spans="1:2" s="4" customFormat="1" ht="78.75">
      <c r="A22" s="26" t="s">
        <v>114</v>
      </c>
      <c r="B22" s="94">
        <v>16995.12</v>
      </c>
    </row>
    <row r="23" spans="1:2" s="4" customFormat="1" ht="95.25" customHeight="1">
      <c r="A23" s="26" t="s">
        <v>115</v>
      </c>
      <c r="B23" s="94">
        <v>0</v>
      </c>
    </row>
    <row r="24" spans="1:2" s="4" customFormat="1" ht="63">
      <c r="A24" s="26" t="s">
        <v>116</v>
      </c>
      <c r="B24" s="94">
        <v>9206.83</v>
      </c>
    </row>
    <row r="25" spans="1:2" s="4" customFormat="1" ht="70.5" customHeight="1">
      <c r="A25" s="41" t="s">
        <v>146</v>
      </c>
      <c r="B25" s="95">
        <v>0</v>
      </c>
    </row>
    <row r="26" spans="1:2" s="4" customFormat="1" ht="63">
      <c r="A26" s="26" t="s">
        <v>90</v>
      </c>
      <c r="B26" s="95">
        <v>0</v>
      </c>
    </row>
    <row r="27" spans="1:2" s="4" customFormat="1" ht="47.25">
      <c r="A27" s="42" t="s">
        <v>119</v>
      </c>
      <c r="B27" s="95">
        <v>66010.93</v>
      </c>
    </row>
    <row r="28" spans="1:2" s="4" customFormat="1" ht="31.5">
      <c r="A28" s="42" t="s">
        <v>120</v>
      </c>
      <c r="B28" s="95">
        <v>0</v>
      </c>
    </row>
    <row r="29" spans="1:2" s="4" customFormat="1" ht="63">
      <c r="A29" s="42" t="s">
        <v>147</v>
      </c>
      <c r="B29" s="95"/>
    </row>
    <row r="30" spans="1:2" s="4" customFormat="1" ht="15.75">
      <c r="A30" s="43" t="s">
        <v>122</v>
      </c>
      <c r="B30" s="94">
        <v>13765.48</v>
      </c>
    </row>
    <row r="31" spans="1:2" s="4" customFormat="1" ht="15.75">
      <c r="A31" s="43" t="s">
        <v>123</v>
      </c>
      <c r="B31" s="94">
        <v>19.76</v>
      </c>
    </row>
    <row r="32" spans="1:2" s="4" customFormat="1" ht="17.25" customHeight="1">
      <c r="A32" s="43" t="s">
        <v>124</v>
      </c>
      <c r="B32" s="94">
        <v>0</v>
      </c>
    </row>
    <row r="33" spans="1:2" s="4" customFormat="1" ht="31.5" customHeight="1">
      <c r="A33" s="43" t="s">
        <v>125</v>
      </c>
      <c r="B33" s="94">
        <v>12289.04</v>
      </c>
    </row>
    <row r="34" spans="1:2" s="4" customFormat="1" ht="15.75">
      <c r="A34" s="26" t="s">
        <v>91</v>
      </c>
      <c r="B34" s="94">
        <v>3387.68</v>
      </c>
    </row>
    <row r="35" spans="1:2" s="4" customFormat="1" ht="15.75">
      <c r="A35" s="26" t="s">
        <v>121</v>
      </c>
      <c r="B35" s="94">
        <f>B33-B34</f>
        <v>8901.36</v>
      </c>
    </row>
    <row r="36" spans="1:2" s="4" customFormat="1" ht="15.75">
      <c r="A36" s="43" t="s">
        <v>126</v>
      </c>
      <c r="B36" s="94">
        <v>10</v>
      </c>
    </row>
    <row r="37" spans="1:2" s="4" customFormat="1" ht="31.5">
      <c r="A37" s="41" t="s">
        <v>127</v>
      </c>
      <c r="B37" s="94">
        <v>308.5</v>
      </c>
    </row>
    <row r="38" spans="1:2" s="4" customFormat="1" ht="31.5">
      <c r="A38" s="41" t="s">
        <v>128</v>
      </c>
      <c r="B38" s="94">
        <f>B14/B30/1000</f>
        <v>1.0272527365554998</v>
      </c>
    </row>
    <row r="39" spans="1:2" s="4" customFormat="1" ht="31.5">
      <c r="A39" s="41" t="s">
        <v>148</v>
      </c>
      <c r="B39" s="94">
        <v>126.95</v>
      </c>
    </row>
    <row r="40" spans="1:2" s="4" customFormat="1" ht="32.25" thickBot="1">
      <c r="A40" s="46" t="s">
        <v>137</v>
      </c>
      <c r="B40" s="32">
        <v>83</v>
      </c>
    </row>
    <row r="41" spans="1:3" s="4" customFormat="1" ht="15.75">
      <c r="A41" s="33"/>
      <c r="B41" s="33"/>
      <c r="C41"/>
    </row>
    <row r="42" ht="15" hidden="1"/>
    <row r="43" spans="1:2" ht="49.5" customHeight="1">
      <c r="A43" s="141"/>
      <c r="B43" s="141"/>
    </row>
  </sheetData>
  <sheetProtection/>
  <mergeCells count="2">
    <mergeCell ref="A1:B1"/>
    <mergeCell ref="A43:B43"/>
  </mergeCells>
  <printOptions/>
  <pageMargins left="1.3" right="0.5118110236220472" top="0.1968503937007874" bottom="0.1968503937007874" header="0.31496062992125984" footer="0.31496062992125984"/>
  <pageSetup fitToHeight="2" horizontalDpi="600" verticalDpi="600" orientation="portrait" paperSize="9" scale="61" r:id="rId1"/>
  <rowBreaks count="1" manualBreakCount="1">
    <brk id="40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9.140625" style="29" customWidth="1"/>
    <col min="2" max="2" width="63.57421875" style="29" customWidth="1"/>
  </cols>
  <sheetData>
    <row r="1" spans="1:2" ht="15">
      <c r="A1" s="140" t="s">
        <v>168</v>
      </c>
      <c r="B1" s="140"/>
    </row>
    <row r="2" spans="1:2" ht="15.75" thickBot="1">
      <c r="A2" s="140"/>
      <c r="B2" s="140"/>
    </row>
    <row r="3" spans="1:2" ht="15.75">
      <c r="A3" s="91" t="s">
        <v>21</v>
      </c>
      <c r="B3" s="81" t="s">
        <v>58</v>
      </c>
    </row>
    <row r="4" spans="1:2" ht="15.75">
      <c r="A4" s="92" t="s">
        <v>22</v>
      </c>
      <c r="B4" s="83">
        <v>5009034660</v>
      </c>
    </row>
    <row r="5" spans="1:2" ht="15.75">
      <c r="A5" s="92" t="s">
        <v>23</v>
      </c>
      <c r="B5" s="83">
        <v>500901001</v>
      </c>
    </row>
    <row r="6" spans="1:2" ht="15.75">
      <c r="A6" s="92" t="s">
        <v>24</v>
      </c>
      <c r="B6" s="83" t="s">
        <v>59</v>
      </c>
    </row>
    <row r="7" spans="1:2" ht="16.5" thickBot="1">
      <c r="A7" s="96"/>
      <c r="B7" s="97"/>
    </row>
    <row r="8" spans="1:2" ht="16.5" thickBot="1">
      <c r="A8" s="76" t="s">
        <v>13</v>
      </c>
      <c r="B8" s="98" t="s">
        <v>10</v>
      </c>
    </row>
    <row r="9" spans="1:2" ht="31.5">
      <c r="A9" s="99" t="s">
        <v>153</v>
      </c>
      <c r="B9" s="100">
        <v>0.63</v>
      </c>
    </row>
    <row r="10" spans="1:2" ht="48.75" customHeight="1">
      <c r="A10" s="43" t="s">
        <v>154</v>
      </c>
      <c r="B10" s="101">
        <v>0</v>
      </c>
    </row>
    <row r="11" spans="1:2" ht="63">
      <c r="A11" s="43" t="s">
        <v>155</v>
      </c>
      <c r="B11" s="101">
        <v>3623</v>
      </c>
    </row>
    <row r="12" spans="1:2" ht="15.75">
      <c r="A12" s="102" t="s">
        <v>84</v>
      </c>
      <c r="B12" s="101">
        <v>3623</v>
      </c>
    </row>
    <row r="13" spans="1:2" ht="15.75">
      <c r="A13" s="102" t="s">
        <v>85</v>
      </c>
      <c r="B13" s="101">
        <v>3623</v>
      </c>
    </row>
    <row r="14" spans="1:2" ht="15.75">
      <c r="A14" s="102" t="s">
        <v>86</v>
      </c>
      <c r="B14" s="101">
        <v>3623</v>
      </c>
    </row>
    <row r="15" spans="1:2" ht="15.75">
      <c r="A15" s="102" t="s">
        <v>87</v>
      </c>
      <c r="B15" s="101">
        <v>3623</v>
      </c>
    </row>
    <row r="16" spans="1:2" ht="15.75">
      <c r="A16" s="102" t="s">
        <v>145</v>
      </c>
      <c r="B16" s="101">
        <v>0</v>
      </c>
    </row>
    <row r="17" spans="1:2" ht="15.75">
      <c r="A17" s="102" t="s">
        <v>88</v>
      </c>
      <c r="B17" s="101">
        <v>3668</v>
      </c>
    </row>
    <row r="18" spans="1:2" ht="15.75">
      <c r="A18" s="102" t="s">
        <v>89</v>
      </c>
      <c r="B18" s="101">
        <v>3668</v>
      </c>
    </row>
    <row r="19" spans="1:2" ht="63">
      <c r="A19" s="43" t="s">
        <v>156</v>
      </c>
      <c r="B19" s="101">
        <v>1127</v>
      </c>
    </row>
    <row r="20" spans="1:2" ht="15.75">
      <c r="A20" s="102" t="s">
        <v>84</v>
      </c>
      <c r="B20" s="101">
        <v>306</v>
      </c>
    </row>
    <row r="21" spans="1:2" ht="15.75">
      <c r="A21" s="102" t="s">
        <v>85</v>
      </c>
      <c r="B21" s="101">
        <v>306</v>
      </c>
    </row>
    <row r="22" spans="1:2" ht="15.75">
      <c r="A22" s="102" t="s">
        <v>87</v>
      </c>
      <c r="B22" s="101">
        <v>0</v>
      </c>
    </row>
    <row r="23" spans="1:2" ht="15.75">
      <c r="A23" s="102" t="s">
        <v>145</v>
      </c>
      <c r="B23" s="101">
        <v>0</v>
      </c>
    </row>
    <row r="24" spans="1:2" ht="15.75">
      <c r="A24" s="102" t="s">
        <v>88</v>
      </c>
      <c r="B24" s="101">
        <v>20</v>
      </c>
    </row>
    <row r="25" spans="1:2" ht="16.5" thickBot="1">
      <c r="A25" s="103" t="s">
        <v>89</v>
      </c>
      <c r="B25" s="104">
        <v>9</v>
      </c>
    </row>
    <row r="26" spans="1:2" ht="47.25">
      <c r="A26" s="43" t="s">
        <v>157</v>
      </c>
      <c r="B26" s="101">
        <v>0</v>
      </c>
    </row>
    <row r="27" spans="1:2" ht="31.5" customHeight="1">
      <c r="A27" s="105" t="s">
        <v>158</v>
      </c>
      <c r="B27" s="106"/>
    </row>
    <row r="28" spans="1:2" ht="15">
      <c r="A28" s="78"/>
      <c r="B28" s="78"/>
    </row>
    <row r="33" ht="15">
      <c r="B33" s="40"/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M45"/>
  <sheetViews>
    <sheetView zoomScalePageLayoutView="0" workbookViewId="0" topLeftCell="B1">
      <selection activeCell="J9" sqref="J9"/>
    </sheetView>
  </sheetViews>
  <sheetFormatPr defaultColWidth="9.140625" defaultRowHeight="15"/>
  <cols>
    <col min="1" max="1" width="49.28125" style="29" customWidth="1"/>
    <col min="2" max="2" width="14.00390625" style="29" customWidth="1"/>
    <col min="3" max="3" width="13.7109375" style="29" customWidth="1"/>
    <col min="4" max="4" width="17.421875" style="29" customWidth="1"/>
    <col min="5" max="5" width="12.57421875" style="29" customWidth="1"/>
    <col min="6" max="6" width="13.00390625" style="29" customWidth="1"/>
    <col min="7" max="7" width="12.28125" style="29" customWidth="1"/>
    <col min="8" max="8" width="12.57421875" style="29" customWidth="1"/>
    <col min="9" max="9" width="18.8515625" style="29" customWidth="1"/>
  </cols>
  <sheetData>
    <row r="2" spans="1:9" ht="19.5" customHeight="1">
      <c r="A2" s="112" t="s">
        <v>163</v>
      </c>
      <c r="B2" s="112"/>
      <c r="C2" s="112"/>
      <c r="D2" s="112"/>
      <c r="E2" s="112"/>
      <c r="F2" s="112"/>
      <c r="G2" s="112"/>
      <c r="H2" s="112"/>
      <c r="I2" s="112"/>
    </row>
    <row r="3" spans="1:9" ht="16.5" thickBot="1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37" t="s">
        <v>21</v>
      </c>
      <c r="B4" s="159" t="s">
        <v>58</v>
      </c>
      <c r="C4" s="160"/>
      <c r="D4" s="160"/>
      <c r="E4" s="160"/>
      <c r="F4" s="160"/>
      <c r="G4" s="160"/>
      <c r="H4" s="160"/>
      <c r="I4" s="161"/>
    </row>
    <row r="5" spans="1:9" ht="15.75">
      <c r="A5" s="26" t="s">
        <v>22</v>
      </c>
      <c r="B5" s="145">
        <v>5009034660</v>
      </c>
      <c r="C5" s="146"/>
      <c r="D5" s="146"/>
      <c r="E5" s="146"/>
      <c r="F5" s="146"/>
      <c r="G5" s="146"/>
      <c r="H5" s="146"/>
      <c r="I5" s="147"/>
    </row>
    <row r="6" spans="1:9" ht="15.75">
      <c r="A6" s="26" t="s">
        <v>23</v>
      </c>
      <c r="B6" s="145">
        <v>500901001</v>
      </c>
      <c r="C6" s="146"/>
      <c r="D6" s="146"/>
      <c r="E6" s="146"/>
      <c r="F6" s="146"/>
      <c r="G6" s="146"/>
      <c r="H6" s="146"/>
      <c r="I6" s="147"/>
    </row>
    <row r="7" spans="1:9" ht="16.5" customHeight="1" thickBot="1">
      <c r="A7" s="7" t="s">
        <v>24</v>
      </c>
      <c r="B7" s="142" t="s">
        <v>59</v>
      </c>
      <c r="C7" s="143"/>
      <c r="D7" s="143"/>
      <c r="E7" s="143"/>
      <c r="F7" s="143"/>
      <c r="G7" s="143"/>
      <c r="H7" s="143"/>
      <c r="I7" s="144"/>
    </row>
    <row r="8" spans="1:9" ht="42.75" customHeight="1">
      <c r="A8" s="6" t="s">
        <v>44</v>
      </c>
      <c r="B8" s="159" t="s">
        <v>66</v>
      </c>
      <c r="C8" s="160"/>
      <c r="D8" s="160"/>
      <c r="E8" s="160"/>
      <c r="F8" s="160"/>
      <c r="G8" s="160"/>
      <c r="H8" s="160"/>
      <c r="I8" s="161"/>
    </row>
    <row r="9" spans="1:9" ht="130.5" customHeight="1">
      <c r="A9" s="5" t="s">
        <v>45</v>
      </c>
      <c r="B9" s="162" t="s">
        <v>151</v>
      </c>
      <c r="C9" s="163"/>
      <c r="D9" s="163"/>
      <c r="E9" s="163"/>
      <c r="F9" s="163"/>
      <c r="G9" s="163"/>
      <c r="H9" s="163"/>
      <c r="I9" s="164"/>
    </row>
    <row r="10" spans="1:9" ht="87" customHeight="1">
      <c r="A10" s="63" t="s">
        <v>152</v>
      </c>
      <c r="B10" s="145" t="s">
        <v>61</v>
      </c>
      <c r="C10" s="146"/>
      <c r="D10" s="146"/>
      <c r="E10" s="146"/>
      <c r="F10" s="146"/>
      <c r="G10" s="146"/>
      <c r="H10" s="146"/>
      <c r="I10" s="147"/>
    </row>
    <row r="11" spans="1:9" ht="39.75" customHeight="1" thickBot="1">
      <c r="A11" s="7" t="s">
        <v>46</v>
      </c>
      <c r="B11" s="142" t="s">
        <v>67</v>
      </c>
      <c r="C11" s="143"/>
      <c r="D11" s="143"/>
      <c r="E11" s="143"/>
      <c r="F11" s="143"/>
      <c r="G11" s="143"/>
      <c r="H11" s="143"/>
      <c r="I11" s="144"/>
    </row>
    <row r="12" spans="1:9" ht="36.75" customHeight="1" thickBot="1">
      <c r="A12" s="153" t="s">
        <v>129</v>
      </c>
      <c r="B12" s="153"/>
      <c r="C12" s="153"/>
      <c r="D12" s="153"/>
      <c r="E12" s="153"/>
      <c r="F12" s="153"/>
      <c r="G12" s="153"/>
      <c r="H12" s="153"/>
      <c r="I12" s="153"/>
    </row>
    <row r="13" spans="1:9" ht="36.75" customHeight="1" thickBot="1">
      <c r="A13" s="154" t="s">
        <v>32</v>
      </c>
      <c r="B13" s="154" t="s">
        <v>130</v>
      </c>
      <c r="C13" s="154" t="s">
        <v>136</v>
      </c>
      <c r="D13" s="154" t="s">
        <v>143</v>
      </c>
      <c r="E13" s="156" t="s">
        <v>131</v>
      </c>
      <c r="F13" s="157"/>
      <c r="G13" s="157"/>
      <c r="H13" s="158"/>
      <c r="I13" s="154" t="s">
        <v>30</v>
      </c>
    </row>
    <row r="14" spans="1:9" ht="141.75" customHeight="1" thickBot="1">
      <c r="A14" s="155"/>
      <c r="B14" s="155"/>
      <c r="C14" s="155"/>
      <c r="D14" s="155"/>
      <c r="E14" s="39" t="s">
        <v>132</v>
      </c>
      <c r="F14" s="39" t="s">
        <v>133</v>
      </c>
      <c r="G14" s="39" t="s">
        <v>134</v>
      </c>
      <c r="H14" s="39" t="s">
        <v>135</v>
      </c>
      <c r="I14" s="155"/>
    </row>
    <row r="15" spans="1:9" ht="16.5" thickBot="1">
      <c r="A15" s="61" t="s">
        <v>31</v>
      </c>
      <c r="B15" s="59">
        <f aca="true" t="shared" si="0" ref="B15:G15">B18+B21+B25+B28+B32+B36+B39+B42</f>
        <v>104221.35</v>
      </c>
      <c r="C15" s="59">
        <f t="shared" si="0"/>
        <v>73386.77</v>
      </c>
      <c r="D15" s="60">
        <f t="shared" si="0"/>
        <v>55413.18000000001</v>
      </c>
      <c r="E15" s="59">
        <f t="shared" si="0"/>
        <v>14299.449999999999</v>
      </c>
      <c r="F15" s="59">
        <f t="shared" si="0"/>
        <v>12322.7</v>
      </c>
      <c r="G15" s="59">
        <f t="shared" si="0"/>
        <v>10895</v>
      </c>
      <c r="H15" s="59">
        <f>H16+H18+H21+H25+H28+H32+H36+H39+H42</f>
        <v>25181.89</v>
      </c>
      <c r="I15" s="50"/>
    </row>
    <row r="16" spans="1:9" ht="55.5" customHeight="1">
      <c r="A16" s="148" t="s">
        <v>73</v>
      </c>
      <c r="B16" s="49">
        <v>36885</v>
      </c>
      <c r="C16" s="49">
        <v>14222.24</v>
      </c>
      <c r="D16" s="49">
        <f>E16+F16+G16+H16</f>
        <v>21872.14</v>
      </c>
      <c r="E16" s="49">
        <v>4162.32</v>
      </c>
      <c r="F16" s="49">
        <v>3802.58</v>
      </c>
      <c r="G16" s="49">
        <v>6621.38</v>
      </c>
      <c r="H16" s="49">
        <v>7285.86</v>
      </c>
      <c r="I16" s="45" t="s">
        <v>96</v>
      </c>
    </row>
    <row r="17" spans="1:9" ht="31.5">
      <c r="A17" s="149"/>
      <c r="B17" s="48">
        <v>0</v>
      </c>
      <c r="C17" s="48">
        <v>35</v>
      </c>
      <c r="D17" s="48">
        <v>35</v>
      </c>
      <c r="E17" s="48">
        <v>35</v>
      </c>
      <c r="F17" s="48">
        <v>0</v>
      </c>
      <c r="G17" s="48">
        <v>0</v>
      </c>
      <c r="H17" s="48">
        <v>0</v>
      </c>
      <c r="I17" s="44" t="s">
        <v>98</v>
      </c>
    </row>
    <row r="18" spans="1:13" ht="16.5" thickBot="1">
      <c r="A18" s="52" t="s">
        <v>142</v>
      </c>
      <c r="B18" s="53">
        <f aca="true" t="shared" si="1" ref="B18:H18">B16+B17</f>
        <v>36885</v>
      </c>
      <c r="C18" s="53">
        <f t="shared" si="1"/>
        <v>14257.24</v>
      </c>
      <c r="D18" s="53">
        <f t="shared" si="1"/>
        <v>21907.14</v>
      </c>
      <c r="E18" s="53">
        <f t="shared" si="1"/>
        <v>4197.32</v>
      </c>
      <c r="F18" s="53">
        <f t="shared" si="1"/>
        <v>3802.58</v>
      </c>
      <c r="G18" s="53">
        <f t="shared" si="1"/>
        <v>6621.38</v>
      </c>
      <c r="H18" s="53">
        <f t="shared" si="1"/>
        <v>7285.86</v>
      </c>
      <c r="I18" s="54"/>
      <c r="J18" s="51"/>
      <c r="K18" s="51"/>
      <c r="L18" s="51"/>
      <c r="M18" s="51"/>
    </row>
    <row r="19" spans="1:9" ht="73.5" customHeight="1">
      <c r="A19" s="150" t="s">
        <v>144</v>
      </c>
      <c r="B19" s="49">
        <v>25065</v>
      </c>
      <c r="C19" s="49">
        <v>6096.7</v>
      </c>
      <c r="D19" s="49">
        <v>971.27</v>
      </c>
      <c r="E19" s="49">
        <v>0</v>
      </c>
      <c r="F19" s="49">
        <v>0</v>
      </c>
      <c r="G19" s="49">
        <v>971.27</v>
      </c>
      <c r="H19" s="49">
        <v>0</v>
      </c>
      <c r="I19" s="45" t="s">
        <v>96</v>
      </c>
    </row>
    <row r="20" spans="1:9" ht="75" customHeight="1">
      <c r="A20" s="151"/>
      <c r="B20" s="48">
        <v>5354.35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4" t="s">
        <v>97</v>
      </c>
    </row>
    <row r="21" spans="1:9" ht="18.75" customHeight="1" thickBot="1">
      <c r="A21" s="52" t="s">
        <v>142</v>
      </c>
      <c r="B21" s="53">
        <f>B19+B20</f>
        <v>30419.35</v>
      </c>
      <c r="C21" s="53">
        <f aca="true" t="shared" si="2" ref="C21:H21">C19+C20</f>
        <v>6096.7</v>
      </c>
      <c r="D21" s="53">
        <f t="shared" si="2"/>
        <v>971.27</v>
      </c>
      <c r="E21" s="53">
        <f t="shared" si="2"/>
        <v>0</v>
      </c>
      <c r="F21" s="53">
        <f t="shared" si="2"/>
        <v>0</v>
      </c>
      <c r="G21" s="53">
        <f t="shared" si="2"/>
        <v>971.27</v>
      </c>
      <c r="H21" s="53">
        <f t="shared" si="2"/>
        <v>0</v>
      </c>
      <c r="I21" s="55"/>
    </row>
    <row r="22" spans="1:9" ht="31.5">
      <c r="A22" s="148" t="s">
        <v>74</v>
      </c>
      <c r="B22" s="49">
        <v>8440</v>
      </c>
      <c r="C22" s="49">
        <v>1864.44</v>
      </c>
      <c r="D22" s="49">
        <v>124.75</v>
      </c>
      <c r="E22" s="49">
        <v>23.15</v>
      </c>
      <c r="F22" s="49">
        <v>0</v>
      </c>
      <c r="G22" s="49">
        <v>101.6</v>
      </c>
      <c r="H22" s="49">
        <v>0</v>
      </c>
      <c r="I22" s="45" t="s">
        <v>96</v>
      </c>
    </row>
    <row r="23" spans="1:9" ht="47.25">
      <c r="A23" s="149"/>
      <c r="B23" s="48">
        <v>0</v>
      </c>
      <c r="C23" s="48">
        <v>4062.9</v>
      </c>
      <c r="D23" s="48">
        <v>3685.52</v>
      </c>
      <c r="E23" s="48">
        <v>1615.79</v>
      </c>
      <c r="F23" s="48">
        <v>1615.79</v>
      </c>
      <c r="G23" s="48">
        <v>453.95</v>
      </c>
      <c r="H23" s="48">
        <v>0</v>
      </c>
      <c r="I23" s="44" t="s">
        <v>97</v>
      </c>
    </row>
    <row r="24" spans="1:9" ht="31.5">
      <c r="A24" s="149"/>
      <c r="B24" s="48">
        <v>0</v>
      </c>
      <c r="C24" s="48">
        <v>3.65</v>
      </c>
      <c r="D24" s="48">
        <v>3.65</v>
      </c>
      <c r="E24" s="48">
        <v>3.65</v>
      </c>
      <c r="F24" s="48">
        <v>0</v>
      </c>
      <c r="G24" s="48">
        <v>0</v>
      </c>
      <c r="H24" s="48">
        <v>0</v>
      </c>
      <c r="I24" s="44" t="s">
        <v>98</v>
      </c>
    </row>
    <row r="25" spans="1:9" ht="16.5" thickBot="1">
      <c r="A25" s="52" t="s">
        <v>142</v>
      </c>
      <c r="B25" s="53">
        <f>B22+B23+B24</f>
        <v>8440</v>
      </c>
      <c r="C25" s="53">
        <f aca="true" t="shared" si="3" ref="C25:H25">C22+C23+C24</f>
        <v>5930.99</v>
      </c>
      <c r="D25" s="53">
        <f t="shared" si="3"/>
        <v>3813.92</v>
      </c>
      <c r="E25" s="53">
        <f t="shared" si="3"/>
        <v>1642.5900000000001</v>
      </c>
      <c r="F25" s="53">
        <f t="shared" si="3"/>
        <v>1615.79</v>
      </c>
      <c r="G25" s="53">
        <f t="shared" si="3"/>
        <v>555.55</v>
      </c>
      <c r="H25" s="53">
        <f t="shared" si="3"/>
        <v>0</v>
      </c>
      <c r="I25" s="47"/>
    </row>
    <row r="26" spans="1:9" ht="31.5">
      <c r="A26" s="148" t="s">
        <v>75</v>
      </c>
      <c r="B26" s="49">
        <v>8440</v>
      </c>
      <c r="C26" s="49">
        <v>1864.44</v>
      </c>
      <c r="D26" s="49">
        <v>3158.76</v>
      </c>
      <c r="E26" s="49">
        <v>0</v>
      </c>
      <c r="F26" s="49">
        <v>751.76</v>
      </c>
      <c r="G26" s="49">
        <v>2407</v>
      </c>
      <c r="H26" s="49">
        <v>0</v>
      </c>
      <c r="I26" s="45" t="s">
        <v>96</v>
      </c>
    </row>
    <row r="27" spans="1:9" ht="33.75" customHeight="1">
      <c r="A27" s="149"/>
      <c r="B27" s="48"/>
      <c r="C27" s="48">
        <v>13497</v>
      </c>
      <c r="D27" s="48">
        <v>12212.5</v>
      </c>
      <c r="E27" s="48">
        <v>6748.5</v>
      </c>
      <c r="F27" s="48">
        <v>5408.8</v>
      </c>
      <c r="G27" s="48">
        <v>55.2</v>
      </c>
      <c r="H27" s="48">
        <v>0</v>
      </c>
      <c r="I27" s="44" t="s">
        <v>97</v>
      </c>
    </row>
    <row r="28" spans="1:9" ht="17.25" customHeight="1" thickBot="1">
      <c r="A28" s="52" t="s">
        <v>142</v>
      </c>
      <c r="B28" s="53">
        <f>B26+B27</f>
        <v>8440</v>
      </c>
      <c r="C28" s="53">
        <f aca="true" t="shared" si="4" ref="C28:H28">C26+C27</f>
        <v>15361.44</v>
      </c>
      <c r="D28" s="53">
        <f t="shared" si="4"/>
        <v>15371.26</v>
      </c>
      <c r="E28" s="53">
        <f t="shared" si="4"/>
        <v>6748.5</v>
      </c>
      <c r="F28" s="53">
        <f t="shared" si="4"/>
        <v>6160.56</v>
      </c>
      <c r="G28" s="53">
        <f t="shared" si="4"/>
        <v>2462.2</v>
      </c>
      <c r="H28" s="53">
        <f t="shared" si="4"/>
        <v>0</v>
      </c>
      <c r="I28" s="47"/>
    </row>
    <row r="29" spans="1:9" ht="31.5">
      <c r="A29" s="148" t="s">
        <v>76</v>
      </c>
      <c r="B29" s="49">
        <v>0</v>
      </c>
      <c r="C29" s="49">
        <v>0</v>
      </c>
      <c r="D29" s="49">
        <v>43</v>
      </c>
      <c r="E29" s="49">
        <v>25</v>
      </c>
      <c r="F29" s="49">
        <v>18</v>
      </c>
      <c r="G29" s="49">
        <v>0</v>
      </c>
      <c r="H29" s="49">
        <v>0</v>
      </c>
      <c r="I29" s="45" t="s">
        <v>96</v>
      </c>
    </row>
    <row r="30" spans="1:9" ht="47.25">
      <c r="A30" s="149"/>
      <c r="B30" s="48">
        <v>1400</v>
      </c>
      <c r="C30" s="48">
        <v>20000</v>
      </c>
      <c r="D30" s="48">
        <v>9477.7</v>
      </c>
      <c r="E30" s="48">
        <v>0</v>
      </c>
      <c r="F30" s="48">
        <v>0</v>
      </c>
      <c r="G30" s="48">
        <v>0</v>
      </c>
      <c r="H30" s="48">
        <v>9477.7</v>
      </c>
      <c r="I30" s="44" t="s">
        <v>97</v>
      </c>
    </row>
    <row r="31" spans="1:9" ht="31.5">
      <c r="A31" s="149"/>
      <c r="B31" s="48">
        <v>0</v>
      </c>
      <c r="C31" s="48">
        <v>25</v>
      </c>
      <c r="D31" s="48">
        <v>25</v>
      </c>
      <c r="E31" s="48">
        <v>0</v>
      </c>
      <c r="F31" s="48">
        <v>25</v>
      </c>
      <c r="G31" s="48">
        <v>0</v>
      </c>
      <c r="H31" s="48">
        <v>0</v>
      </c>
      <c r="I31" s="44" t="s">
        <v>98</v>
      </c>
    </row>
    <row r="32" spans="1:9" ht="16.5" thickBot="1">
      <c r="A32" s="52" t="s">
        <v>142</v>
      </c>
      <c r="B32" s="53">
        <f>B29+B30+B31</f>
        <v>1400</v>
      </c>
      <c r="C32" s="53">
        <f aca="true" t="shared" si="5" ref="C32:H32">C29+C30+C31</f>
        <v>20025</v>
      </c>
      <c r="D32" s="53">
        <f t="shared" si="5"/>
        <v>9545.7</v>
      </c>
      <c r="E32" s="53">
        <f t="shared" si="5"/>
        <v>25</v>
      </c>
      <c r="F32" s="53">
        <f t="shared" si="5"/>
        <v>43</v>
      </c>
      <c r="G32" s="53">
        <f t="shared" si="5"/>
        <v>0</v>
      </c>
      <c r="H32" s="53">
        <f t="shared" si="5"/>
        <v>9477.7</v>
      </c>
      <c r="I32" s="47"/>
    </row>
    <row r="33" spans="1:9" ht="32.25" customHeight="1">
      <c r="A33" s="148" t="s">
        <v>77</v>
      </c>
      <c r="B33" s="49">
        <v>0</v>
      </c>
      <c r="C33" s="49">
        <v>0</v>
      </c>
      <c r="D33" s="49">
        <v>32.5</v>
      </c>
      <c r="E33" s="49">
        <v>32.5</v>
      </c>
      <c r="F33" s="49">
        <v>0</v>
      </c>
      <c r="G33" s="49">
        <v>0</v>
      </c>
      <c r="H33" s="49">
        <v>0</v>
      </c>
      <c r="I33" s="45" t="s">
        <v>96</v>
      </c>
    </row>
    <row r="34" spans="1:9" ht="31.5" customHeight="1">
      <c r="A34" s="149"/>
      <c r="B34" s="48">
        <v>0</v>
      </c>
      <c r="C34" s="48">
        <v>1617.7</v>
      </c>
      <c r="D34" s="48">
        <v>12.2</v>
      </c>
      <c r="E34" s="48">
        <v>0</v>
      </c>
      <c r="F34" s="48">
        <v>0</v>
      </c>
      <c r="G34" s="48">
        <v>12.2</v>
      </c>
      <c r="H34" s="48">
        <v>0</v>
      </c>
      <c r="I34" s="44" t="s">
        <v>97</v>
      </c>
    </row>
    <row r="35" spans="1:9" ht="29.25" customHeight="1">
      <c r="A35" s="149"/>
      <c r="B35" s="48">
        <v>3500</v>
      </c>
      <c r="C35" s="48">
        <v>1514.68</v>
      </c>
      <c r="D35" s="48">
        <v>1514.68</v>
      </c>
      <c r="E35" s="48">
        <v>1133.23</v>
      </c>
      <c r="F35" s="48">
        <v>22</v>
      </c>
      <c r="G35" s="48">
        <v>24</v>
      </c>
      <c r="H35" s="48">
        <v>335.45</v>
      </c>
      <c r="I35" s="44" t="s">
        <v>98</v>
      </c>
    </row>
    <row r="36" spans="1:9" ht="17.25" customHeight="1" thickBot="1">
      <c r="A36" s="52" t="s">
        <v>142</v>
      </c>
      <c r="B36" s="53">
        <f>B33+B34+B35</f>
        <v>3500</v>
      </c>
      <c r="C36" s="53">
        <f aca="true" t="shared" si="6" ref="C36:H36">C33+C34+C35</f>
        <v>3132.38</v>
      </c>
      <c r="D36" s="53">
        <f t="shared" si="6"/>
        <v>1559.38</v>
      </c>
      <c r="E36" s="53">
        <f t="shared" si="6"/>
        <v>1165.73</v>
      </c>
      <c r="F36" s="53">
        <f t="shared" si="6"/>
        <v>22</v>
      </c>
      <c r="G36" s="53">
        <f t="shared" si="6"/>
        <v>36.2</v>
      </c>
      <c r="H36" s="53">
        <f t="shared" si="6"/>
        <v>335.45</v>
      </c>
      <c r="I36" s="47"/>
    </row>
    <row r="37" spans="1:9" ht="31.5">
      <c r="A37" s="148" t="s">
        <v>78</v>
      </c>
      <c r="B37" s="49">
        <v>10240</v>
      </c>
      <c r="C37" s="49">
        <v>2494.68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5" t="s">
        <v>96</v>
      </c>
    </row>
    <row r="38" spans="1:9" ht="31.5">
      <c r="A38" s="149"/>
      <c r="B38" s="48">
        <v>4147</v>
      </c>
      <c r="C38" s="48">
        <v>4492.63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4" t="s">
        <v>99</v>
      </c>
    </row>
    <row r="39" spans="1:9" ht="16.5" thickBot="1">
      <c r="A39" s="52" t="s">
        <v>142</v>
      </c>
      <c r="B39" s="53">
        <f>B37+B38</f>
        <v>14387</v>
      </c>
      <c r="C39" s="53">
        <f aca="true" t="shared" si="7" ref="C39:H39">C37+C38</f>
        <v>6987.3099999999995</v>
      </c>
      <c r="D39" s="53">
        <f t="shared" si="7"/>
        <v>0</v>
      </c>
      <c r="E39" s="53">
        <f t="shared" si="7"/>
        <v>0</v>
      </c>
      <c r="F39" s="53">
        <f t="shared" si="7"/>
        <v>0</v>
      </c>
      <c r="G39" s="53">
        <f t="shared" si="7"/>
        <v>0</v>
      </c>
      <c r="H39" s="53">
        <f t="shared" si="7"/>
        <v>0</v>
      </c>
      <c r="I39" s="47"/>
    </row>
    <row r="40" spans="1:9" ht="39" customHeight="1">
      <c r="A40" s="148" t="s">
        <v>79</v>
      </c>
      <c r="B40" s="49">
        <v>0</v>
      </c>
      <c r="C40" s="49">
        <v>0</v>
      </c>
      <c r="D40" s="49">
        <v>648.8</v>
      </c>
      <c r="E40" s="49">
        <v>143.35</v>
      </c>
      <c r="F40" s="49">
        <v>93.15</v>
      </c>
      <c r="G40" s="49">
        <v>48.5</v>
      </c>
      <c r="H40" s="49">
        <v>363.8</v>
      </c>
      <c r="I40" s="45" t="s">
        <v>96</v>
      </c>
    </row>
    <row r="41" spans="1:9" ht="36.75" customHeight="1">
      <c r="A41" s="149"/>
      <c r="B41" s="48">
        <v>750</v>
      </c>
      <c r="C41" s="48">
        <v>1595.71</v>
      </c>
      <c r="D41" s="48">
        <v>1595.71</v>
      </c>
      <c r="E41" s="48">
        <v>376.96</v>
      </c>
      <c r="F41" s="48">
        <v>585.62</v>
      </c>
      <c r="G41" s="48">
        <v>199.9</v>
      </c>
      <c r="H41" s="48">
        <v>433.22</v>
      </c>
      <c r="I41" s="44" t="s">
        <v>98</v>
      </c>
    </row>
    <row r="42" spans="1:9" ht="16.5" customHeight="1" thickBot="1">
      <c r="A42" s="57" t="s">
        <v>142</v>
      </c>
      <c r="B42" s="58">
        <f>B40+B41</f>
        <v>750</v>
      </c>
      <c r="C42" s="58">
        <f aca="true" t="shared" si="8" ref="C42:H42">C40+C41</f>
        <v>1595.71</v>
      </c>
      <c r="D42" s="58">
        <f t="shared" si="8"/>
        <v>2244.51</v>
      </c>
      <c r="E42" s="58">
        <f t="shared" si="8"/>
        <v>520.31</v>
      </c>
      <c r="F42" s="58">
        <f t="shared" si="8"/>
        <v>678.77</v>
      </c>
      <c r="G42" s="58">
        <f t="shared" si="8"/>
        <v>248.4</v>
      </c>
      <c r="H42" s="58">
        <f t="shared" si="8"/>
        <v>797.02</v>
      </c>
      <c r="I42" s="56"/>
    </row>
    <row r="43" spans="1:9" ht="15.75" customHeight="1">
      <c r="A43" s="152"/>
      <c r="B43" s="152"/>
      <c r="C43" s="152"/>
      <c r="D43" s="152"/>
      <c r="E43" s="152"/>
      <c r="F43" s="152"/>
      <c r="G43" s="152"/>
      <c r="H43" s="152"/>
      <c r="I43" s="152"/>
    </row>
    <row r="44" spans="1:9" ht="15.75" customHeight="1">
      <c r="A44" s="152"/>
      <c r="B44" s="152"/>
      <c r="C44" s="152"/>
      <c r="D44" s="152"/>
      <c r="E44" s="152"/>
      <c r="F44" s="152"/>
      <c r="G44" s="152"/>
      <c r="H44" s="152"/>
      <c r="I44" s="152"/>
    </row>
    <row r="45" spans="1:9" ht="15.75" customHeight="1">
      <c r="A45" s="152"/>
      <c r="B45" s="152"/>
      <c r="C45" s="152"/>
      <c r="D45" s="152"/>
      <c r="E45" s="152"/>
      <c r="F45" s="152"/>
      <c r="G45" s="152"/>
      <c r="H45" s="152"/>
      <c r="I45" s="152"/>
    </row>
  </sheetData>
  <sheetProtection/>
  <mergeCells count="27">
    <mergeCell ref="B4:I4"/>
    <mergeCell ref="B5:I5"/>
    <mergeCell ref="B6:I6"/>
    <mergeCell ref="B7:I7"/>
    <mergeCell ref="I13:I14"/>
    <mergeCell ref="B8:I8"/>
    <mergeCell ref="B9:I9"/>
    <mergeCell ref="A45:I45"/>
    <mergeCell ref="A2:I2"/>
    <mergeCell ref="A43:I43"/>
    <mergeCell ref="A44:I44"/>
    <mergeCell ref="A12:I12"/>
    <mergeCell ref="A13:A14"/>
    <mergeCell ref="B13:B14"/>
    <mergeCell ref="C13:C14"/>
    <mergeCell ref="D13:D14"/>
    <mergeCell ref="E13:H13"/>
    <mergeCell ref="B11:I11"/>
    <mergeCell ref="B10:I10"/>
    <mergeCell ref="A40:A41"/>
    <mergeCell ref="A16:A17"/>
    <mergeCell ref="A22:A24"/>
    <mergeCell ref="A26:A27"/>
    <mergeCell ref="A29:A31"/>
    <mergeCell ref="A33:A35"/>
    <mergeCell ref="A19:A20"/>
    <mergeCell ref="A37:A38"/>
  </mergeCells>
  <printOptions/>
  <pageMargins left="0.8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zoomScalePageLayoutView="0" workbookViewId="0" topLeftCell="A19">
      <selection activeCell="F4" sqref="F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.75">
      <c r="A2" s="172" t="s">
        <v>167</v>
      </c>
      <c r="B2" s="172"/>
      <c r="C2" s="172"/>
      <c r="D2" s="172"/>
    </row>
    <row r="3" spans="1:4" ht="16.5" thickBot="1">
      <c r="A3" s="19"/>
      <c r="B3" s="19"/>
      <c r="C3" s="19"/>
      <c r="D3" s="19"/>
    </row>
    <row r="4" spans="1:4" ht="15.75">
      <c r="A4" s="10" t="s">
        <v>21</v>
      </c>
      <c r="B4" s="176" t="s">
        <v>58</v>
      </c>
      <c r="C4" s="177"/>
      <c r="D4" s="178"/>
    </row>
    <row r="5" spans="1:4" ht="15.75">
      <c r="A5" s="8" t="s">
        <v>22</v>
      </c>
      <c r="B5" s="173">
        <v>5009034660</v>
      </c>
      <c r="C5" s="174"/>
      <c r="D5" s="175"/>
    </row>
    <row r="6" spans="1:4" ht="15.75">
      <c r="A6" s="8" t="s">
        <v>23</v>
      </c>
      <c r="B6" s="173">
        <v>500901001</v>
      </c>
      <c r="C6" s="174"/>
      <c r="D6" s="175"/>
    </row>
    <row r="7" spans="1:4" ht="16.5" thickBot="1">
      <c r="A7" s="9" t="s">
        <v>24</v>
      </c>
      <c r="B7" s="179" t="s">
        <v>59</v>
      </c>
      <c r="C7" s="180"/>
      <c r="D7" s="181"/>
    </row>
    <row r="8" spans="1:4" ht="15.75" customHeight="1">
      <c r="A8" s="182" t="s">
        <v>92</v>
      </c>
      <c r="B8" s="168" t="s">
        <v>48</v>
      </c>
      <c r="C8" s="168" t="s">
        <v>43</v>
      </c>
      <c r="D8" s="170" t="s">
        <v>50</v>
      </c>
    </row>
    <row r="9" spans="1:4" ht="36" customHeight="1" thickBot="1">
      <c r="A9" s="183"/>
      <c r="B9" s="169"/>
      <c r="C9" s="169"/>
      <c r="D9" s="171"/>
    </row>
    <row r="10" spans="1:4" ht="36.75" customHeight="1" thickBot="1">
      <c r="A10" s="165" t="s">
        <v>32</v>
      </c>
      <c r="B10" s="166"/>
      <c r="C10" s="166"/>
      <c r="D10" s="167"/>
    </row>
    <row r="11" spans="1:4" ht="15.75">
      <c r="A11" s="13" t="s">
        <v>54</v>
      </c>
      <c r="B11" s="11"/>
      <c r="C11" s="12"/>
      <c r="D11" s="11"/>
    </row>
    <row r="12" spans="1:4" ht="31.5">
      <c r="A12" s="14" t="s">
        <v>33</v>
      </c>
      <c r="B12" s="107">
        <v>0</v>
      </c>
      <c r="C12" s="107">
        <v>0</v>
      </c>
      <c r="D12" s="62">
        <v>0</v>
      </c>
    </row>
    <row r="13" spans="1:4" ht="31.5">
      <c r="A13" s="14" t="s">
        <v>34</v>
      </c>
      <c r="B13" s="70">
        <v>24</v>
      </c>
      <c r="C13" s="70">
        <v>24</v>
      </c>
      <c r="D13" s="62">
        <v>24</v>
      </c>
    </row>
    <row r="14" spans="1:4" ht="15.75">
      <c r="A14" s="15" t="s">
        <v>35</v>
      </c>
      <c r="B14" s="70">
        <f>951.3/13252.56*100</f>
        <v>7.1782357521867475</v>
      </c>
      <c r="C14" s="70">
        <f>1369.25/13658.28*100</f>
        <v>10.025054399236213</v>
      </c>
      <c r="D14" s="65">
        <f>973.21/14350.34*100</f>
        <v>6.781790535973364</v>
      </c>
    </row>
    <row r="15" spans="1:4" ht="31.5">
      <c r="A15" s="14" t="s">
        <v>39</v>
      </c>
      <c r="B15" s="70">
        <v>27</v>
      </c>
      <c r="C15" s="111">
        <v>27.8</v>
      </c>
      <c r="D15" s="62">
        <v>22</v>
      </c>
    </row>
    <row r="16" spans="1:4" ht="15.75">
      <c r="A16" s="16" t="s">
        <v>36</v>
      </c>
      <c r="B16" s="74"/>
      <c r="C16" s="71"/>
      <c r="D16" s="62"/>
    </row>
    <row r="17" spans="1:4" ht="15.75">
      <c r="A17" s="16" t="s">
        <v>37</v>
      </c>
      <c r="B17" s="73"/>
      <c r="C17" s="70"/>
      <c r="D17" s="62"/>
    </row>
    <row r="18" spans="1:4" ht="31.5">
      <c r="A18" s="16" t="s">
        <v>38</v>
      </c>
      <c r="B18" s="75"/>
      <c r="C18" s="72"/>
      <c r="D18" s="62"/>
    </row>
    <row r="19" spans="1:4" ht="33.75" customHeight="1">
      <c r="A19" s="14" t="s">
        <v>40</v>
      </c>
      <c r="B19" s="107">
        <v>40</v>
      </c>
      <c r="C19" s="107">
        <v>55</v>
      </c>
      <c r="D19" s="62">
        <v>55</v>
      </c>
    </row>
    <row r="20" spans="1:4" ht="47.25">
      <c r="A20" s="14" t="s">
        <v>53</v>
      </c>
      <c r="B20" s="110">
        <v>92.2</v>
      </c>
      <c r="C20" s="110">
        <v>92.2</v>
      </c>
      <c r="D20" s="66">
        <v>92.2</v>
      </c>
    </row>
    <row r="21" spans="1:4" ht="31.5">
      <c r="A21" s="15" t="s">
        <v>41</v>
      </c>
      <c r="B21" s="70">
        <v>115911</v>
      </c>
      <c r="C21" s="70">
        <v>115911</v>
      </c>
      <c r="D21" s="93">
        <v>115911</v>
      </c>
    </row>
    <row r="22" spans="1:4" ht="15.75">
      <c r="A22" s="15" t="s">
        <v>42</v>
      </c>
      <c r="B22" s="109">
        <f>10168.14/B21</f>
        <v>0.08772368455107797</v>
      </c>
      <c r="C22" s="109">
        <f>10086.23/C21</f>
        <v>0.08701702168042721</v>
      </c>
      <c r="D22" s="67">
        <f>10534.19/D21</f>
        <v>0.0908817109678978</v>
      </c>
    </row>
    <row r="23" spans="1:4" ht="31.5">
      <c r="A23" s="14" t="s">
        <v>150</v>
      </c>
      <c r="B23" s="108">
        <v>0.68</v>
      </c>
      <c r="C23" s="108">
        <v>0.76</v>
      </c>
      <c r="D23" s="65">
        <v>0.53</v>
      </c>
    </row>
    <row r="24" spans="1:4" ht="31.5">
      <c r="A24" s="14" t="s">
        <v>149</v>
      </c>
      <c r="B24" s="108">
        <v>0.35</v>
      </c>
      <c r="C24" s="108">
        <v>0.39</v>
      </c>
      <c r="D24" s="62">
        <v>0.33</v>
      </c>
    </row>
    <row r="25" spans="1:4" ht="21.75" customHeight="1">
      <c r="A25" s="14" t="s">
        <v>51</v>
      </c>
      <c r="B25" s="70">
        <v>272</v>
      </c>
      <c r="C25" s="70">
        <v>232</v>
      </c>
      <c r="D25" s="77">
        <v>200</v>
      </c>
    </row>
    <row r="26" spans="1:4" ht="31.5">
      <c r="A26" s="14" t="s">
        <v>49</v>
      </c>
      <c r="B26" s="108">
        <f>272/365.97</f>
        <v>0.7432303194250894</v>
      </c>
      <c r="C26" s="108">
        <f>232/369.65</f>
        <v>0.6276207223048831</v>
      </c>
      <c r="D26" s="65">
        <f>D25/369.65</f>
        <v>0.5410523468145544</v>
      </c>
    </row>
    <row r="27" spans="1:4" ht="31.5">
      <c r="A27" s="14" t="s">
        <v>52</v>
      </c>
      <c r="B27" s="70">
        <f>222016.4/344.5</f>
        <v>644.4597968069666</v>
      </c>
      <c r="C27" s="70">
        <f>189283.664/325.2</f>
        <v>582.0530873308733</v>
      </c>
      <c r="D27" s="68">
        <f>201202.72/399.1</f>
        <v>504.14111751440737</v>
      </c>
    </row>
    <row r="28" spans="1:4" ht="35.25" customHeight="1" thickBot="1">
      <c r="A28" s="17" t="s">
        <v>55</v>
      </c>
      <c r="B28" s="73"/>
      <c r="C28" s="70"/>
      <c r="D28" s="69"/>
    </row>
  </sheetData>
  <sheetProtection/>
  <mergeCells count="10">
    <mergeCell ref="A10:D10"/>
    <mergeCell ref="C8:C9"/>
    <mergeCell ref="D8:D9"/>
    <mergeCell ref="B8:B9"/>
    <mergeCell ref="A2:D2"/>
    <mergeCell ref="B5:D5"/>
    <mergeCell ref="B4:D4"/>
    <mergeCell ref="B6:D6"/>
    <mergeCell ref="B7:D7"/>
    <mergeCell ref="A8:A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15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43.57421875" style="29" customWidth="1"/>
    <col min="2" max="2" width="49.57421875" style="29" customWidth="1"/>
    <col min="3" max="16384" width="9.140625" style="29" customWidth="1"/>
  </cols>
  <sheetData>
    <row r="2" spans="1:2" ht="15">
      <c r="A2" s="152" t="s">
        <v>164</v>
      </c>
      <c r="B2" s="152"/>
    </row>
    <row r="3" spans="1:2" ht="63" customHeight="1" thickBot="1">
      <c r="A3" s="184"/>
      <c r="B3" s="184"/>
    </row>
    <row r="4" spans="1:2" ht="15.75">
      <c r="A4" s="6" t="s">
        <v>21</v>
      </c>
      <c r="B4" s="23" t="s">
        <v>58</v>
      </c>
    </row>
    <row r="5" spans="1:2" ht="15.75">
      <c r="A5" s="5" t="s">
        <v>22</v>
      </c>
      <c r="B5" s="21">
        <v>5009034660</v>
      </c>
    </row>
    <row r="6" spans="1:2" ht="15.75">
      <c r="A6" s="5" t="s">
        <v>23</v>
      </c>
      <c r="B6" s="21">
        <v>500901001</v>
      </c>
    </row>
    <row r="7" spans="1:2" ht="31.5">
      <c r="A7" s="5" t="s">
        <v>24</v>
      </c>
      <c r="B7" s="21" t="s">
        <v>59</v>
      </c>
    </row>
    <row r="8" spans="1:2" ht="16.5" thickBot="1">
      <c r="A8" s="34"/>
      <c r="B8" s="35"/>
    </row>
    <row r="9" spans="1:2" ht="33.75" customHeight="1">
      <c r="A9" s="38" t="s">
        <v>13</v>
      </c>
      <c r="B9" s="39" t="s">
        <v>10</v>
      </c>
    </row>
    <row r="10" spans="1:2" ht="63">
      <c r="A10" s="5" t="s">
        <v>14</v>
      </c>
      <c r="B10" s="27">
        <v>427</v>
      </c>
    </row>
    <row r="11" spans="1:2" ht="47.25">
      <c r="A11" s="5" t="s">
        <v>15</v>
      </c>
      <c r="B11" s="27">
        <v>427</v>
      </c>
    </row>
    <row r="12" spans="1:2" ht="63">
      <c r="A12" s="5" t="s">
        <v>20</v>
      </c>
      <c r="B12" s="27">
        <v>0</v>
      </c>
    </row>
    <row r="13" spans="1:2" ht="51.75" customHeight="1" thickBot="1">
      <c r="A13" s="18" t="s">
        <v>93</v>
      </c>
      <c r="B13" s="36"/>
    </row>
    <row r="14" spans="1:2" ht="15.75">
      <c r="A14" s="33"/>
      <c r="B14" s="33"/>
    </row>
    <row r="15" spans="1:2" ht="15.75">
      <c r="A15" s="33"/>
      <c r="B15" s="33"/>
    </row>
  </sheetData>
  <sheetProtection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7.7109375" style="29" customWidth="1"/>
    <col min="2" max="4" width="9.140625" style="29" customWidth="1"/>
    <col min="5" max="5" width="13.140625" style="29" customWidth="1"/>
    <col min="6" max="8" width="9.140625" style="29" customWidth="1"/>
    <col min="9" max="9" width="13.28125" style="29" customWidth="1"/>
    <col min="10" max="10" width="29.140625" style="29" customWidth="1"/>
    <col min="11" max="16384" width="9.140625" style="29" customWidth="1"/>
  </cols>
  <sheetData>
    <row r="2" spans="1:10" ht="46.5" customHeight="1">
      <c r="A2" s="198" t="s">
        <v>165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6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48" t="s">
        <v>21</v>
      </c>
      <c r="B4" s="185"/>
      <c r="C4" s="185"/>
      <c r="D4" s="185"/>
      <c r="E4" s="186"/>
      <c r="F4" s="159" t="s">
        <v>58</v>
      </c>
      <c r="G4" s="160"/>
      <c r="H4" s="160"/>
      <c r="I4" s="160"/>
      <c r="J4" s="161"/>
    </row>
    <row r="5" spans="1:10" ht="15.75">
      <c r="A5" s="149" t="s">
        <v>22</v>
      </c>
      <c r="B5" s="190"/>
      <c r="C5" s="190"/>
      <c r="D5" s="190"/>
      <c r="E5" s="191"/>
      <c r="F5" s="187">
        <v>5009034660</v>
      </c>
      <c r="G5" s="188"/>
      <c r="H5" s="188"/>
      <c r="I5" s="188"/>
      <c r="J5" s="189"/>
    </row>
    <row r="6" spans="1:10" ht="15.75">
      <c r="A6" s="149" t="s">
        <v>23</v>
      </c>
      <c r="B6" s="190"/>
      <c r="C6" s="190"/>
      <c r="D6" s="190"/>
      <c r="E6" s="191"/>
      <c r="F6" s="199">
        <v>500901001</v>
      </c>
      <c r="G6" s="200"/>
      <c r="H6" s="200"/>
      <c r="I6" s="200"/>
      <c r="J6" s="201"/>
    </row>
    <row r="7" spans="1:10" ht="15.75">
      <c r="A7" s="149" t="s">
        <v>24</v>
      </c>
      <c r="B7" s="190"/>
      <c r="C7" s="190"/>
      <c r="D7" s="190"/>
      <c r="E7" s="191"/>
      <c r="F7" s="199" t="s">
        <v>59</v>
      </c>
      <c r="G7" s="200"/>
      <c r="H7" s="200"/>
      <c r="I7" s="200"/>
      <c r="J7" s="201"/>
    </row>
    <row r="8" spans="1:10" ht="16.5" thickBot="1">
      <c r="A8" s="192" t="s">
        <v>28</v>
      </c>
      <c r="B8" s="193"/>
      <c r="C8" s="193"/>
      <c r="D8" s="193"/>
      <c r="E8" s="194"/>
      <c r="F8" s="195">
        <v>2012</v>
      </c>
      <c r="G8" s="196"/>
      <c r="H8" s="196"/>
      <c r="I8" s="196"/>
      <c r="J8" s="197"/>
    </row>
    <row r="9" spans="1:10" ht="15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.7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sheetProtection/>
  <mergeCells count="11">
    <mergeCell ref="A2:J2"/>
    <mergeCell ref="A6:E6"/>
    <mergeCell ref="F6:J6"/>
    <mergeCell ref="A7:E7"/>
    <mergeCell ref="F7:J7"/>
    <mergeCell ref="A4:E4"/>
    <mergeCell ref="F4:J4"/>
    <mergeCell ref="F5:J5"/>
    <mergeCell ref="A5:E5"/>
    <mergeCell ref="A8:E8"/>
    <mergeCell ref="F8:J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Григорьянц Эдуард Георгиевич</cp:lastModifiedBy>
  <cp:lastPrinted>2013-03-29T08:12:34Z</cp:lastPrinted>
  <dcterms:created xsi:type="dcterms:W3CDTF">2010-02-16T14:16:42Z</dcterms:created>
  <dcterms:modified xsi:type="dcterms:W3CDTF">2013-04-12T07:04:11Z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